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uno\OneDrive\Documentos\Sec Transporte 2026\Atualizacao planilha licitacao tapa buraco\"/>
    </mc:Choice>
  </mc:AlternateContent>
  <bookViews>
    <workbookView xWindow="0" yWindow="0" windowWidth="23040" windowHeight="9072"/>
  </bookViews>
  <sheets>
    <sheet name="Plan3" sheetId="4" r:id="rId1"/>
  </sheets>
  <definedNames>
    <definedName name="_xlnm.Print_Area" localSheetId="0">Plan3!$A$1:$K$63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 i="4" l="1"/>
  <c r="K38" i="4"/>
  <c r="I48" i="4"/>
  <c r="E23" i="4"/>
  <c r="J28" i="4" s="1"/>
  <c r="E34" i="4" s="1"/>
  <c r="E22" i="4"/>
  <c r="J27" i="4" s="1"/>
  <c r="E33" i="4" s="1"/>
  <c r="I47" i="4" s="1"/>
  <c r="J47" i="4" l="1"/>
  <c r="I55" i="4"/>
  <c r="H50" i="4"/>
  <c r="J50" i="4" s="1"/>
  <c r="H48" i="4" l="1"/>
  <c r="J48" i="4" s="1"/>
  <c r="I49" i="4" l="1"/>
  <c r="J49" i="4" s="1"/>
  <c r="J55" i="4" l="1"/>
  <c r="J51" i="4" l="1"/>
  <c r="I56" i="4" s="1"/>
  <c r="J56" i="4" s="1"/>
  <c r="J57" i="4" s="1"/>
</calcChain>
</file>

<file path=xl/sharedStrings.xml><?xml version="1.0" encoding="utf-8"?>
<sst xmlns="http://schemas.openxmlformats.org/spreadsheetml/2006/main" count="123" uniqueCount="75">
  <si>
    <t>Unidade</t>
  </si>
  <si>
    <t>ITEM</t>
  </si>
  <si>
    <t>Memorial de Cálculo</t>
  </si>
  <si>
    <t>____________________________</t>
  </si>
  <si>
    <t>Tonelada</t>
  </si>
  <si>
    <t>QUANTIDADE PARA 1,00 TONELADA DE CBUQ - FAIXA C</t>
  </si>
  <si>
    <t>DESCRIÇÃO</t>
  </si>
  <si>
    <t>UNIDADE</t>
  </si>
  <si>
    <t>ANP</t>
  </si>
  <si>
    <t>Cimento Asfáltico CAP 50-70 - (5,20%)</t>
  </si>
  <si>
    <t>ton.</t>
  </si>
  <si>
    <t>Usinagem CBUQ (Exc. Forn. Bet. E Transp.)</t>
  </si>
  <si>
    <t>COMPOSIÇÃO PREÇO UNITÁRIO (RS/TON)</t>
  </si>
  <si>
    <t>PRODUTO</t>
  </si>
  <si>
    <t>EMULSÕES ASFÁLTICA RR2C</t>
  </si>
  <si>
    <t>CIMENTO ASFÁLTICO CAP 50/70</t>
  </si>
  <si>
    <t>ALÍQUOTA</t>
  </si>
  <si>
    <t>MEMORIAL DE CÁLCULO</t>
  </si>
  <si>
    <t>VALOR MÉDIO (R$/TONELADA)</t>
  </si>
  <si>
    <t xml:space="preserve">CÁLCULO DO BDI DIFERENCIADO  - PORTARIA DNIT N° 1078 11/08/2015 - ALIQUOTA DE 17,69 %				</t>
  </si>
  <si>
    <t>VALOR DO PRODUTO (R$)</t>
  </si>
  <si>
    <t>Transporte comercial de massa asfáltica</t>
  </si>
  <si>
    <t xml:space="preserve"> </t>
  </si>
  <si>
    <t>Descrição</t>
  </si>
  <si>
    <t>Quantidade</t>
  </si>
  <si>
    <t xml:space="preserve">Preço Total (R$/ton) </t>
  </si>
  <si>
    <t>Usinagem CBUQ (Exc. Forn. Bet. E Transp.) (AC/BC)</t>
  </si>
  <si>
    <t>Preço unitário estimado para Serviço de Usinagem e Transporte de massa asfáltica(CBUQ)</t>
  </si>
  <si>
    <t>Preço Unitário (R$)</t>
  </si>
  <si>
    <t>Preço Estimado Total (R$)</t>
  </si>
  <si>
    <t>m³</t>
  </si>
  <si>
    <t>QUANTIDADE AQUISIÇÃO</t>
  </si>
  <si>
    <t>VALOR UNITÁRIO (R$/ton.)</t>
  </si>
  <si>
    <t>VALOR ESTIMADO TOTAL(R$)</t>
  </si>
  <si>
    <t>Emulsão RR-2C</t>
  </si>
  <si>
    <t>Massa asfáltica CBUQ – faixa C, (CAP 50-70, Usinagem e Transporte)</t>
  </si>
  <si>
    <t>TOTAL</t>
  </si>
  <si>
    <t>UNIDADE DE MEDIDA</t>
  </si>
  <si>
    <t>Preço Unitário (GOINFRA)</t>
  </si>
  <si>
    <t>GOINFRA</t>
  </si>
  <si>
    <t>PREFEITURA MUNICIPAL DE CATALAO</t>
  </si>
  <si>
    <t>ORÇAMENTO</t>
  </si>
  <si>
    <t>TRANSPORTE COMERCIAL DE AGREGADOS</t>
  </si>
  <si>
    <t>TxKm</t>
  </si>
  <si>
    <t>0,948 T * 28,4 km</t>
  </si>
  <si>
    <t>Dados para composição do CBUQ</t>
  </si>
  <si>
    <t>DT Agregado (Km)</t>
  </si>
  <si>
    <t>Densidade do Agregado (T/m³)</t>
  </si>
  <si>
    <t>Porcentagem do Agregado (%)</t>
  </si>
  <si>
    <t>Porcentagem de CAP no CBUQ (%)</t>
  </si>
  <si>
    <t>DT massa asfáltica (Km)</t>
  </si>
  <si>
    <t>1 T * 56,45 km</t>
  </si>
  <si>
    <t>Secretário Municipal de Transportes</t>
  </si>
  <si>
    <t xml:space="preserve">SECRETARIA DE TRANSPORTES </t>
  </si>
  <si>
    <t xml:space="preserve"> Bruno Augusto Evangelista</t>
  </si>
  <si>
    <t>445,62/2,4 ton.</t>
  </si>
  <si>
    <t>FORNECEDOR</t>
  </si>
  <si>
    <t>BRASQUIMICA</t>
  </si>
  <si>
    <t>TONELADA</t>
  </si>
  <si>
    <t>VALOR  (R$)</t>
  </si>
  <si>
    <t>EMAM ASFALTOS</t>
  </si>
  <si>
    <t>BETUNEL</t>
  </si>
  <si>
    <t>STRATURA</t>
  </si>
  <si>
    <t>DISBRAL</t>
  </si>
  <si>
    <t>NTA ASFALTOS</t>
  </si>
  <si>
    <t>VALOR MEDIO PRODUTO x (1 + Alíquota/100)</t>
  </si>
  <si>
    <t>VALOR MEDIO DOS PRODUTOS ORÇADOS  (R$)</t>
  </si>
  <si>
    <t>VALO MEDIO (R$)</t>
  </si>
  <si>
    <t>VALOR FINAL DO PRODUTO BETUMINOSO COM BDI</t>
  </si>
  <si>
    <t>VALOR DE PRODUTOS BETUMINOSOS (ORÇAMENTO )</t>
  </si>
  <si>
    <t>** O item 40455 é fornecido pela GOINFRA na unidade m³xKm, com o valor de R$ 1,52 porém a compra da massa asfáltica de CBUQ é realizada na unidade de tonelada, sendo assim, o valor deste item foi transformado de m³ para Tonelada, com isso, realizou-se o seguinte cálculo: R$ 1,52/1,4 = R$1,09.</t>
  </si>
  <si>
    <t>Catalão, 12 de Maio de 2026.</t>
  </si>
  <si>
    <t>Não houve acrescimo do BDI</t>
  </si>
  <si>
    <t>Obs: O produto RR2C não houve acrescimo do BDI, pois sera utilizado de forma direta no serviço de tapa buraco pelo municipio. Diferente do CAP que sera utilizado dentro de um serviço contratado. (USINAGEM)</t>
  </si>
  <si>
    <t>** Em 1 Tonelada de CBUQ, encontra-se 0,948 tonelada de agregado.      Densidade do Agregado 1,4 ton/m³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</si>
</sst>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R$&quot;\ #,##0.00;[Red]\-&quot;R$&quot;\ #,##0.00"/>
    <numFmt numFmtId="164" formatCode="&quot;R$&quot;\ #,##0.00"/>
    <numFmt numFmtId="165" formatCode="&quot;R$&quot;\ #,##0.00000"/>
  </numFmts>
  <fonts count="12" x14ac:knownFonts="1">
    <font>
      <sz val="11"/>
      <color theme="1"/>
      <name val="Calibri"/>
      <family val="2"/>
      <scheme val="minor"/>
    </font>
    <font>
      <sz val="12"/>
      <color theme="1"/>
      <name val="Times New Roman"/>
      <family val="1"/>
    </font>
    <font>
      <b/>
      <sz val="9"/>
      <color theme="1"/>
      <name val="Times New Roman"/>
      <family val="1"/>
    </font>
    <font>
      <sz val="9"/>
      <color theme="1"/>
      <name val="Times New Roman"/>
      <family val="1"/>
    </font>
    <font>
      <sz val="11"/>
      <color theme="1"/>
      <name val="Times New Roman"/>
      <family val="1"/>
    </font>
    <font>
      <sz val="11"/>
      <color rgb="FF000000"/>
      <name val="Times New Roman"/>
      <family val="1"/>
    </font>
    <font>
      <b/>
      <sz val="11"/>
      <color rgb="FF000000"/>
      <name val="Times New Roman"/>
      <family val="1"/>
    </font>
    <font>
      <b/>
      <sz val="9"/>
      <color rgb="FFFF0000"/>
      <name val="Times New Roman"/>
      <family val="1"/>
    </font>
    <font>
      <b/>
      <sz val="9"/>
      <color rgb="FF000000"/>
      <name val="Times New Roman"/>
      <family val="1"/>
    </font>
    <font>
      <sz val="9"/>
      <color rgb="FF000000"/>
      <name val="Times New Roman"/>
      <family val="1"/>
    </font>
    <font>
      <b/>
      <sz val="10"/>
      <color rgb="FF000000"/>
      <name val="Times New Roman"/>
      <family val="1"/>
    </font>
    <font>
      <b/>
      <sz val="11"/>
      <color theme="1"/>
      <name val="Calibri"/>
      <family val="2"/>
      <scheme val="minor"/>
    </font>
  </fonts>
  <fills count="7">
    <fill>
      <patternFill patternType="none"/>
    </fill>
    <fill>
      <patternFill patternType="gray125"/>
    </fill>
    <fill>
      <patternFill patternType="solid">
        <fgColor rgb="FFBFBFBF"/>
        <bgColor indexed="64"/>
      </patternFill>
    </fill>
    <fill>
      <patternFill patternType="solid">
        <fgColor theme="0" tint="-0.34998626667073579"/>
        <bgColor indexed="64"/>
      </patternFill>
    </fill>
    <fill>
      <patternFill patternType="solid">
        <fgColor rgb="FFD0CECE"/>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22">
    <xf numFmtId="0" fontId="0" fillId="0" borderId="0" xfId="0"/>
    <xf numFmtId="0" fontId="4" fillId="0" borderId="0" xfId="0" applyFont="1"/>
    <xf numFmtId="17" fontId="7" fillId="0" borderId="5" xfId="0" applyNumberFormat="1" applyFont="1" applyBorder="1"/>
    <xf numFmtId="0" fontId="3" fillId="0" borderId="5" xfId="0" applyFont="1" applyBorder="1"/>
    <xf numFmtId="0" fontId="3" fillId="0" borderId="1" xfId="0" applyNumberFormat="1" applyFont="1" applyBorder="1" applyAlignment="1">
      <alignment horizontal="center" vertical="center" wrapText="1"/>
    </xf>
    <xf numFmtId="0" fontId="3" fillId="0" borderId="0" xfId="0" applyFont="1"/>
    <xf numFmtId="10"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8"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0" xfId="0" applyFont="1" applyBorder="1"/>
    <xf numFmtId="164" fontId="0" fillId="0" borderId="0" xfId="0" applyNumberFormat="1"/>
    <xf numFmtId="8" fontId="0" fillId="0" borderId="0" xfId="0" applyNumberFormat="1"/>
    <xf numFmtId="0" fontId="8" fillId="0" borderId="1" xfId="0" applyFont="1" applyBorder="1" applyAlignment="1">
      <alignment horizontal="center" vertical="center" wrapText="1"/>
    </xf>
    <xf numFmtId="8" fontId="9" fillId="0" borderId="1" xfId="0" applyNumberFormat="1" applyFont="1" applyBorder="1" applyAlignment="1">
      <alignment horizontal="center" vertical="center" wrapText="1"/>
    </xf>
    <xf numFmtId="8" fontId="8"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8" fontId="3" fillId="0" borderId="1" xfId="0" applyNumberFormat="1" applyFont="1" applyBorder="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xf numFmtId="0" fontId="8"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2" fontId="9" fillId="0" borderId="1" xfId="0" applyNumberFormat="1" applyFont="1" applyBorder="1" applyAlignment="1">
      <alignment horizontal="center" vertical="center"/>
    </xf>
    <xf numFmtId="0" fontId="2" fillId="5" borderId="0" xfId="0" applyFont="1" applyFill="1" applyBorder="1" applyAlignment="1">
      <alignment horizontal="center" vertical="center" wrapText="1"/>
    </xf>
    <xf numFmtId="8" fontId="2" fillId="5" borderId="0" xfId="0" applyNumberFormat="1" applyFont="1" applyFill="1" applyBorder="1" applyAlignment="1">
      <alignment horizontal="center" vertical="center"/>
    </xf>
    <xf numFmtId="8"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2" fontId="0" fillId="0" borderId="0" xfId="0" applyNumberFormat="1" applyAlignment="1">
      <alignment horizontal="center" vertical="center"/>
    </xf>
    <xf numFmtId="0" fontId="3" fillId="0" borderId="1" xfId="0" applyFont="1" applyBorder="1" applyAlignment="1">
      <alignment horizontal="center" vertical="center" wrapText="1"/>
    </xf>
    <xf numFmtId="8" fontId="0" fillId="0" borderId="0" xfId="0" applyNumberFormat="1" applyAlignment="1">
      <alignment horizontal="center"/>
    </xf>
    <xf numFmtId="8" fontId="11" fillId="0" borderId="0" xfId="0" applyNumberFormat="1" applyFont="1" applyAlignment="1">
      <alignment horizontal="center"/>
    </xf>
    <xf numFmtId="2" fontId="0" fillId="0" borderId="0" xfId="0" applyNumberFormat="1"/>
    <xf numFmtId="0" fontId="3" fillId="0" borderId="2" xfId="0" applyFont="1" applyBorder="1" applyAlignment="1">
      <alignment horizontal="center" vertical="center" wrapText="1"/>
    </xf>
    <xf numFmtId="8" fontId="9"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65" fontId="2" fillId="0" borderId="2"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17" fontId="2" fillId="0" borderId="2" xfId="0" applyNumberFormat="1" applyFont="1" applyBorder="1" applyAlignment="1">
      <alignment horizontal="center" vertical="center" wrapText="1"/>
    </xf>
    <xf numFmtId="17" fontId="2" fillId="0" borderId="4" xfId="0" applyNumberFormat="1" applyFont="1" applyBorder="1" applyAlignment="1">
      <alignment horizontal="center" vertical="center" wrapText="1"/>
    </xf>
    <xf numFmtId="0" fontId="4" fillId="0" borderId="11" xfId="0" applyFont="1" applyBorder="1" applyAlignment="1">
      <alignment horizontal="center"/>
    </xf>
    <xf numFmtId="0" fontId="4" fillId="0" borderId="10" xfId="0" applyFont="1" applyBorder="1" applyAlignment="1">
      <alignment horizontal="center"/>
    </xf>
    <xf numFmtId="0" fontId="4" fillId="0" borderId="12" xfId="0" applyFont="1" applyBorder="1" applyAlignment="1">
      <alignment horizontal="center"/>
    </xf>
    <xf numFmtId="0" fontId="4" fillId="0" borderId="5" xfId="0" applyFont="1" applyBorder="1" applyAlignment="1">
      <alignment horizontal="center"/>
    </xf>
    <xf numFmtId="0" fontId="4" fillId="0" borderId="0" xfId="0" applyFont="1" applyBorder="1" applyAlignment="1">
      <alignment horizontal="center"/>
    </xf>
    <xf numFmtId="0" fontId="4" fillId="0" borderId="13"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16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4"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8" fontId="8"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2" fillId="0" borderId="1" xfId="0" applyFont="1" applyBorder="1" applyAlignment="1">
      <alignment horizontal="right" vertical="center" wrapText="1"/>
    </xf>
    <xf numFmtId="0" fontId="10"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8" fontId="9" fillId="0" borderId="1" xfId="0" applyNumberFormat="1" applyFont="1" applyBorder="1" applyAlignment="1">
      <alignment horizontal="center" vertical="center"/>
    </xf>
    <xf numFmtId="0" fontId="8" fillId="2" borderId="6" xfId="0" applyFont="1" applyFill="1" applyBorder="1" applyAlignment="1">
      <alignment horizontal="center" vertical="center"/>
    </xf>
    <xf numFmtId="0" fontId="9" fillId="0" borderId="1" xfId="0" applyFont="1" applyBorder="1" applyAlignment="1">
      <alignment horizontal="center" vertical="center" wrapText="1"/>
    </xf>
    <xf numFmtId="0" fontId="8" fillId="5" borderId="1" xfId="0" applyFont="1" applyFill="1" applyBorder="1" applyAlignment="1">
      <alignment horizontal="right"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5" fillId="0" borderId="0" xfId="0" applyFont="1" applyAlignment="1">
      <alignment horizontal="right"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3" fillId="0" borderId="10" xfId="0" applyFont="1" applyBorder="1" applyAlignment="1">
      <alignment horizontal="left" vertical="center"/>
    </xf>
    <xf numFmtId="0" fontId="3" fillId="0" borderId="8" xfId="0" applyFont="1" applyBorder="1" applyAlignment="1">
      <alignment horizontal="left" vertical="center" wrapText="1"/>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8" fontId="9" fillId="0" borderId="2" xfId="0" applyNumberFormat="1" applyFont="1" applyBorder="1" applyAlignment="1">
      <alignment horizontal="center" vertical="center"/>
    </xf>
    <xf numFmtId="8" fontId="9" fillId="0" borderId="4" xfId="0" applyNumberFormat="1" applyFont="1" applyBorder="1" applyAlignment="1">
      <alignment horizontal="center" vertical="center"/>
    </xf>
    <xf numFmtId="0" fontId="9"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17" fontId="2" fillId="0" borderId="0"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NumberFormat="1" applyFont="1" applyBorder="1" applyAlignment="1">
      <alignment horizontal="center" vertical="center" wrapText="1"/>
    </xf>
    <xf numFmtId="164" fontId="2" fillId="0" borderId="0" xfId="0" applyNumberFormat="1" applyFont="1" applyBorder="1" applyAlignment="1">
      <alignment horizontal="center" vertical="center" wrapText="1"/>
    </xf>
    <xf numFmtId="0" fontId="0" fillId="0" borderId="0" xfId="0" applyBorder="1"/>
    <xf numFmtId="0" fontId="4" fillId="0" borderId="3" xfId="0" applyFont="1" applyBorder="1" applyAlignment="1">
      <alignment horizont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252705</xdr:colOff>
      <xdr:row>0</xdr:row>
      <xdr:rowOff>29157</xdr:rowOff>
    </xdr:from>
    <xdr:to>
      <xdr:col>3</xdr:col>
      <xdr:colOff>534567</xdr:colOff>
      <xdr:row>2</xdr:row>
      <xdr:rowOff>165228</xdr:rowOff>
    </xdr:to>
    <xdr:pic>
      <xdr:nvPicPr>
        <xdr:cNvPr id="6" name="Imagem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0077" y="29157"/>
          <a:ext cx="2031352" cy="52484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9"/>
  <sheetViews>
    <sheetView tabSelected="1" topLeftCell="A46" zoomScale="98" zoomScaleNormal="98" workbookViewId="0">
      <selection activeCell="J51" sqref="J51:K51"/>
    </sheetView>
  </sheetViews>
  <sheetFormatPr defaultRowHeight="14.4" x14ac:dyDescent="0.3"/>
  <cols>
    <col min="1" max="1" width="6.5546875" customWidth="1"/>
    <col min="2" max="2" width="12.109375" customWidth="1"/>
    <col min="3" max="3" width="14.109375" customWidth="1"/>
    <col min="4" max="4" width="17.109375" customWidth="1"/>
    <col min="5" max="5" width="18.44140625" customWidth="1"/>
    <col min="6" max="6" width="12.44140625" customWidth="1"/>
    <col min="7" max="7" width="14.6640625" customWidth="1"/>
    <col min="8" max="8" width="7.109375" hidden="1" customWidth="1"/>
    <col min="9" max="9" width="18.109375" customWidth="1"/>
    <col min="10" max="10" width="16.44140625" customWidth="1"/>
    <col min="11" max="11" width="12.5546875" customWidth="1"/>
    <col min="12" max="12" width="6.88671875" customWidth="1"/>
    <col min="13" max="13" width="19.5546875" customWidth="1"/>
    <col min="14" max="14" width="13.88671875" customWidth="1"/>
    <col min="15" max="17" width="14.5546875" customWidth="1"/>
  </cols>
  <sheetData>
    <row r="1" spans="1:21" x14ac:dyDescent="0.3">
      <c r="A1" s="51"/>
      <c r="B1" s="52"/>
      <c r="C1" s="52"/>
      <c r="D1" s="53"/>
      <c r="E1" s="71" t="s">
        <v>40</v>
      </c>
      <c r="F1" s="71"/>
      <c r="G1" s="71"/>
      <c r="H1" s="71"/>
      <c r="I1" s="71"/>
      <c r="J1" s="71"/>
      <c r="K1" s="12"/>
    </row>
    <row r="2" spans="1:21" ht="15" customHeight="1" x14ac:dyDescent="0.3">
      <c r="A2" s="54"/>
      <c r="B2" s="55"/>
      <c r="C2" s="55"/>
      <c r="D2" s="56"/>
      <c r="E2" s="71" t="s">
        <v>53</v>
      </c>
      <c r="F2" s="71"/>
      <c r="G2" s="71"/>
      <c r="H2" s="71"/>
      <c r="I2" s="71"/>
      <c r="J2" s="71"/>
      <c r="K2" s="12"/>
    </row>
    <row r="3" spans="1:21" ht="15.75" customHeight="1" x14ac:dyDescent="0.3">
      <c r="A3" s="57"/>
      <c r="B3" s="58"/>
      <c r="C3" s="58"/>
      <c r="D3" s="59"/>
      <c r="E3" s="71" t="s">
        <v>41</v>
      </c>
      <c r="F3" s="71"/>
      <c r="G3" s="71"/>
      <c r="H3" s="71"/>
      <c r="I3" s="71"/>
      <c r="J3" s="71"/>
      <c r="K3" s="12"/>
    </row>
    <row r="4" spans="1:21" ht="23.25" customHeight="1" x14ac:dyDescent="0.3">
      <c r="A4" s="62" t="s">
        <v>69</v>
      </c>
      <c r="B4" s="63"/>
      <c r="C4" s="63"/>
      <c r="D4" s="63"/>
      <c r="E4" s="63"/>
      <c r="F4" s="63"/>
      <c r="G4" s="63"/>
      <c r="H4" s="63"/>
      <c r="I4" s="63"/>
      <c r="J4" s="63"/>
      <c r="K4" s="2"/>
    </row>
    <row r="5" spans="1:21" ht="18.75" customHeight="1" x14ac:dyDescent="0.3">
      <c r="A5" s="21" t="s">
        <v>1</v>
      </c>
      <c r="B5" s="61" t="s">
        <v>13</v>
      </c>
      <c r="C5" s="61"/>
      <c r="D5" s="61"/>
      <c r="E5" s="61" t="s">
        <v>56</v>
      </c>
      <c r="F5" s="61"/>
      <c r="G5" s="21" t="s">
        <v>7</v>
      </c>
      <c r="H5" s="30"/>
      <c r="I5" s="61" t="s">
        <v>59</v>
      </c>
      <c r="J5" s="61"/>
      <c r="K5" s="3"/>
    </row>
    <row r="6" spans="1:21" ht="15" customHeight="1" x14ac:dyDescent="0.3">
      <c r="A6" s="4">
        <v>1</v>
      </c>
      <c r="B6" s="48" t="s">
        <v>15</v>
      </c>
      <c r="C6" s="48"/>
      <c r="D6" s="48"/>
      <c r="E6" s="66" t="s">
        <v>57</v>
      </c>
      <c r="F6" s="67"/>
      <c r="G6" s="45" t="s">
        <v>58</v>
      </c>
      <c r="H6" s="45"/>
      <c r="I6" s="65">
        <v>5860.7</v>
      </c>
      <c r="J6" s="65"/>
      <c r="K6" s="5"/>
      <c r="L6" s="102"/>
      <c r="M6" s="108"/>
      <c r="N6" s="108"/>
      <c r="O6" s="108"/>
      <c r="P6" s="106"/>
      <c r="Q6" s="109"/>
      <c r="R6" s="104"/>
      <c r="S6" s="104"/>
      <c r="T6" s="110"/>
      <c r="U6" s="110"/>
    </row>
    <row r="7" spans="1:21" ht="15" customHeight="1" x14ac:dyDescent="0.3">
      <c r="A7" s="4">
        <v>1</v>
      </c>
      <c r="B7" s="48" t="s">
        <v>15</v>
      </c>
      <c r="C7" s="48"/>
      <c r="D7" s="48"/>
      <c r="E7" s="49" t="s">
        <v>60</v>
      </c>
      <c r="F7" s="50"/>
      <c r="G7" s="45" t="s">
        <v>58</v>
      </c>
      <c r="H7" s="45"/>
      <c r="I7" s="97">
        <v>7515</v>
      </c>
      <c r="J7" s="98"/>
      <c r="K7" s="5"/>
      <c r="L7" s="102"/>
      <c r="M7" s="108"/>
      <c r="N7" s="108"/>
      <c r="O7" s="108"/>
      <c r="P7" s="106"/>
      <c r="Q7" s="106"/>
      <c r="R7" s="104"/>
      <c r="S7" s="104"/>
      <c r="T7" s="110"/>
      <c r="U7" s="110"/>
    </row>
    <row r="8" spans="1:21" ht="15" customHeight="1" x14ac:dyDescent="0.3">
      <c r="A8" s="4">
        <v>1</v>
      </c>
      <c r="B8" s="48" t="s">
        <v>15</v>
      </c>
      <c r="C8" s="48"/>
      <c r="D8" s="48"/>
      <c r="E8" s="49" t="s">
        <v>61</v>
      </c>
      <c r="F8" s="50"/>
      <c r="G8" s="45" t="s">
        <v>58</v>
      </c>
      <c r="H8" s="45"/>
      <c r="I8" s="97">
        <v>6052</v>
      </c>
      <c r="J8" s="98"/>
      <c r="K8" s="5"/>
      <c r="L8" s="102"/>
      <c r="M8" s="108"/>
      <c r="N8" s="108"/>
      <c r="O8" s="108"/>
      <c r="P8" s="106"/>
      <c r="Q8" s="106"/>
      <c r="R8" s="104"/>
      <c r="S8" s="104"/>
      <c r="T8" s="110"/>
      <c r="U8" s="110"/>
    </row>
    <row r="9" spans="1:21" ht="15" customHeight="1" x14ac:dyDescent="0.3">
      <c r="A9" s="4">
        <v>1</v>
      </c>
      <c r="B9" s="48" t="s">
        <v>15</v>
      </c>
      <c r="C9" s="48"/>
      <c r="D9" s="48"/>
      <c r="E9" s="49" t="s">
        <v>62</v>
      </c>
      <c r="F9" s="50"/>
      <c r="G9" s="45" t="s">
        <v>58</v>
      </c>
      <c r="H9" s="45"/>
      <c r="I9" s="97">
        <v>5760</v>
      </c>
      <c r="J9" s="98"/>
      <c r="K9" s="5"/>
      <c r="L9" s="102"/>
      <c r="M9" s="108"/>
      <c r="N9" s="108"/>
      <c r="O9" s="108"/>
      <c r="P9" s="106"/>
      <c r="Q9" s="106"/>
      <c r="R9" s="104"/>
      <c r="S9" s="104"/>
      <c r="T9" s="110"/>
      <c r="U9" s="110"/>
    </row>
    <row r="10" spans="1:21" ht="15" customHeight="1" x14ac:dyDescent="0.3">
      <c r="A10" s="4">
        <v>1</v>
      </c>
      <c r="B10" s="48" t="s">
        <v>15</v>
      </c>
      <c r="C10" s="48"/>
      <c r="D10" s="48"/>
      <c r="E10" s="49" t="s">
        <v>63</v>
      </c>
      <c r="F10" s="50"/>
      <c r="G10" s="45" t="s">
        <v>58</v>
      </c>
      <c r="H10" s="45"/>
      <c r="I10" s="97">
        <v>6195.98</v>
      </c>
      <c r="J10" s="98"/>
      <c r="K10" s="5"/>
      <c r="L10" s="102"/>
      <c r="M10" s="108"/>
      <c r="N10" s="108"/>
      <c r="O10" s="108"/>
      <c r="P10" s="106"/>
      <c r="Q10" s="106"/>
      <c r="R10" s="104"/>
      <c r="S10" s="104"/>
      <c r="T10" s="110"/>
      <c r="U10" s="110"/>
    </row>
    <row r="11" spans="1:21" ht="15" customHeight="1" x14ac:dyDescent="0.3">
      <c r="A11" s="4">
        <v>1</v>
      </c>
      <c r="B11" s="48" t="s">
        <v>15</v>
      </c>
      <c r="C11" s="48"/>
      <c r="D11" s="48"/>
      <c r="E11" s="49" t="s">
        <v>64</v>
      </c>
      <c r="F11" s="50"/>
      <c r="G11" s="45" t="s">
        <v>58</v>
      </c>
      <c r="H11" s="45"/>
      <c r="I11" s="97">
        <v>6380</v>
      </c>
      <c r="J11" s="98"/>
      <c r="K11" s="5"/>
      <c r="L11" s="102"/>
      <c r="M11" s="108"/>
      <c r="N11" s="108"/>
      <c r="O11" s="108"/>
      <c r="P11" s="106"/>
      <c r="Q11" s="106"/>
      <c r="R11" s="104"/>
      <c r="S11" s="104"/>
      <c r="T11" s="110"/>
      <c r="U11" s="110"/>
    </row>
    <row r="12" spans="1:21" ht="8.4" customHeight="1" x14ac:dyDescent="0.3">
      <c r="A12" s="4"/>
      <c r="B12" s="94"/>
      <c r="C12" s="95"/>
      <c r="D12" s="96"/>
      <c r="E12" s="49"/>
      <c r="F12" s="50"/>
      <c r="G12" s="45"/>
      <c r="H12" s="43"/>
      <c r="I12" s="46"/>
      <c r="J12" s="47"/>
      <c r="K12" s="5"/>
      <c r="L12" s="111"/>
      <c r="M12" s="111"/>
      <c r="N12" s="111"/>
      <c r="O12" s="111"/>
      <c r="P12" s="111"/>
      <c r="Q12" s="111"/>
      <c r="R12" s="111"/>
      <c r="S12" s="111"/>
      <c r="T12" s="111"/>
      <c r="U12" s="111"/>
    </row>
    <row r="13" spans="1:21" ht="15.6" customHeight="1" x14ac:dyDescent="0.3">
      <c r="A13" s="4">
        <v>2</v>
      </c>
      <c r="B13" s="48" t="s">
        <v>14</v>
      </c>
      <c r="C13" s="48"/>
      <c r="D13" s="48"/>
      <c r="E13" s="66" t="s">
        <v>57</v>
      </c>
      <c r="F13" s="67"/>
      <c r="G13" s="45" t="s">
        <v>58</v>
      </c>
      <c r="H13" s="43"/>
      <c r="I13" s="97">
        <v>4459.8999999999996</v>
      </c>
      <c r="J13" s="98"/>
      <c r="K13" s="5"/>
      <c r="L13" s="102"/>
      <c r="M13" s="108"/>
      <c r="N13" s="108"/>
      <c r="O13" s="108"/>
      <c r="P13" s="106"/>
      <c r="Q13" s="109"/>
      <c r="R13" s="104"/>
      <c r="S13" s="104"/>
      <c r="T13" s="110"/>
      <c r="U13" s="110"/>
    </row>
    <row r="14" spans="1:21" ht="15.6" customHeight="1" x14ac:dyDescent="0.3">
      <c r="A14" s="4">
        <v>2</v>
      </c>
      <c r="B14" s="48" t="s">
        <v>14</v>
      </c>
      <c r="C14" s="48"/>
      <c r="D14" s="48"/>
      <c r="E14" s="49" t="s">
        <v>60</v>
      </c>
      <c r="F14" s="50"/>
      <c r="G14" s="45" t="s">
        <v>58</v>
      </c>
      <c r="H14" s="43"/>
      <c r="I14" s="97">
        <v>6430</v>
      </c>
      <c r="J14" s="98"/>
      <c r="K14" s="5"/>
      <c r="L14" s="102"/>
      <c r="M14" s="108"/>
      <c r="N14" s="108"/>
      <c r="O14" s="108"/>
      <c r="P14" s="106"/>
      <c r="Q14" s="106"/>
      <c r="R14" s="104"/>
      <c r="S14" s="104"/>
      <c r="T14" s="110"/>
      <c r="U14" s="110"/>
    </row>
    <row r="15" spans="1:21" ht="15.6" customHeight="1" x14ac:dyDescent="0.3">
      <c r="A15" s="4">
        <v>2</v>
      </c>
      <c r="B15" s="48" t="s">
        <v>14</v>
      </c>
      <c r="C15" s="48"/>
      <c r="D15" s="48"/>
      <c r="E15" s="49" t="s">
        <v>61</v>
      </c>
      <c r="F15" s="50"/>
      <c r="G15" s="45" t="s">
        <v>58</v>
      </c>
      <c r="H15" s="43"/>
      <c r="I15" s="97">
        <v>4700</v>
      </c>
      <c r="J15" s="98"/>
      <c r="K15" s="5"/>
      <c r="L15" s="102"/>
      <c r="M15" s="108"/>
      <c r="N15" s="108"/>
      <c r="O15" s="108"/>
      <c r="P15" s="106"/>
      <c r="Q15" s="106"/>
      <c r="R15" s="104"/>
      <c r="S15" s="104"/>
      <c r="T15" s="110"/>
      <c r="U15" s="110"/>
    </row>
    <row r="16" spans="1:21" ht="15.6" customHeight="1" x14ac:dyDescent="0.3">
      <c r="A16" s="4">
        <v>2</v>
      </c>
      <c r="B16" s="48" t="s">
        <v>14</v>
      </c>
      <c r="C16" s="48"/>
      <c r="D16" s="48"/>
      <c r="E16" s="49" t="s">
        <v>62</v>
      </c>
      <c r="F16" s="50"/>
      <c r="G16" s="45" t="s">
        <v>58</v>
      </c>
      <c r="H16" s="43"/>
      <c r="I16" s="97">
        <v>4400</v>
      </c>
      <c r="J16" s="98"/>
      <c r="K16" s="5"/>
      <c r="L16" s="102"/>
      <c r="M16" s="108"/>
      <c r="N16" s="108"/>
      <c r="O16" s="108"/>
      <c r="P16" s="106"/>
      <c r="Q16" s="106"/>
      <c r="R16" s="104"/>
      <c r="S16" s="104"/>
      <c r="T16" s="110"/>
      <c r="U16" s="110"/>
    </row>
    <row r="17" spans="1:21" ht="15.6" customHeight="1" x14ac:dyDescent="0.3">
      <c r="A17" s="4">
        <v>2</v>
      </c>
      <c r="B17" s="48" t="s">
        <v>14</v>
      </c>
      <c r="C17" s="48"/>
      <c r="D17" s="48"/>
      <c r="E17" s="49" t="s">
        <v>63</v>
      </c>
      <c r="F17" s="50"/>
      <c r="G17" s="45" t="s">
        <v>58</v>
      </c>
      <c r="H17" s="43"/>
      <c r="I17" s="97">
        <v>5269.26</v>
      </c>
      <c r="J17" s="98"/>
      <c r="K17" s="5"/>
      <c r="L17" s="102"/>
      <c r="M17" s="108"/>
      <c r="N17" s="108"/>
      <c r="O17" s="108"/>
      <c r="P17" s="106"/>
      <c r="Q17" s="106"/>
      <c r="R17" s="104"/>
      <c r="S17" s="104"/>
      <c r="T17" s="110"/>
      <c r="U17" s="110"/>
    </row>
    <row r="18" spans="1:21" ht="15.6" customHeight="1" x14ac:dyDescent="0.3">
      <c r="A18" s="4">
        <v>2</v>
      </c>
      <c r="B18" s="48" t="s">
        <v>14</v>
      </c>
      <c r="C18" s="48"/>
      <c r="D18" s="48"/>
      <c r="E18" s="49" t="s">
        <v>64</v>
      </c>
      <c r="F18" s="50"/>
      <c r="G18" s="45" t="s">
        <v>58</v>
      </c>
      <c r="H18" s="43"/>
      <c r="I18" s="97">
        <v>4950</v>
      </c>
      <c r="J18" s="98"/>
      <c r="K18" s="5"/>
      <c r="L18" s="102"/>
      <c r="M18" s="108"/>
      <c r="N18" s="108"/>
      <c r="O18" s="108"/>
      <c r="P18" s="106"/>
      <c r="Q18" s="106"/>
      <c r="R18" s="104"/>
      <c r="S18" s="104"/>
      <c r="T18" s="110"/>
      <c r="U18" s="110"/>
    </row>
    <row r="19" spans="1:21" ht="15.6" customHeight="1" x14ac:dyDescent="0.3">
      <c r="A19" s="103"/>
      <c r="B19" s="103"/>
      <c r="C19" s="103"/>
      <c r="D19" s="103"/>
      <c r="E19" s="103"/>
      <c r="F19" s="103"/>
      <c r="G19" s="103"/>
      <c r="H19" s="103"/>
      <c r="I19" s="103"/>
      <c r="J19" s="103"/>
      <c r="K19" s="5"/>
    </row>
    <row r="20" spans="1:21" ht="15.6" customHeight="1" x14ac:dyDescent="0.3">
      <c r="A20" s="67" t="s">
        <v>66</v>
      </c>
      <c r="B20" s="67"/>
      <c r="C20" s="67"/>
      <c r="D20" s="67"/>
      <c r="E20" s="67"/>
      <c r="F20" s="67"/>
      <c r="G20" s="67"/>
      <c r="H20" s="67"/>
      <c r="I20" s="67"/>
      <c r="J20" s="67"/>
      <c r="K20" s="5"/>
    </row>
    <row r="21" spans="1:21" ht="15.6" customHeight="1" x14ac:dyDescent="0.3">
      <c r="A21" s="67" t="s">
        <v>13</v>
      </c>
      <c r="B21" s="67"/>
      <c r="C21" s="67"/>
      <c r="D21" s="67"/>
      <c r="E21" s="66" t="s">
        <v>67</v>
      </c>
      <c r="F21" s="66"/>
      <c r="G21" s="66"/>
      <c r="H21" s="66"/>
      <c r="I21" s="66"/>
      <c r="J21" s="66"/>
      <c r="K21" s="5"/>
    </row>
    <row r="22" spans="1:21" ht="15.6" customHeight="1" x14ac:dyDescent="0.3">
      <c r="A22" s="107" t="s">
        <v>15</v>
      </c>
      <c r="B22" s="107"/>
      <c r="C22" s="107"/>
      <c r="D22" s="107"/>
      <c r="E22" s="65">
        <f>AVERAGE(I6:J11)</f>
        <v>6293.9466666666667</v>
      </c>
      <c r="F22" s="66"/>
      <c r="G22" s="66"/>
      <c r="H22" s="66"/>
      <c r="I22" s="66"/>
      <c r="J22" s="66"/>
      <c r="K22" s="5"/>
    </row>
    <row r="23" spans="1:21" ht="15.6" customHeight="1" x14ac:dyDescent="0.3">
      <c r="A23" s="107" t="s">
        <v>14</v>
      </c>
      <c r="B23" s="107"/>
      <c r="C23" s="107"/>
      <c r="D23" s="107"/>
      <c r="E23" s="65">
        <f>AVERAGE(I13:J18)</f>
        <v>5034.8600000000006</v>
      </c>
      <c r="F23" s="66"/>
      <c r="G23" s="66"/>
      <c r="H23" s="66"/>
      <c r="I23" s="66"/>
      <c r="J23" s="66"/>
      <c r="K23" s="5"/>
    </row>
    <row r="24" spans="1:21" x14ac:dyDescent="0.3">
      <c r="A24" s="105"/>
      <c r="B24" s="105"/>
      <c r="C24" s="105"/>
      <c r="D24" s="105"/>
      <c r="E24" s="105"/>
      <c r="F24" s="105"/>
      <c r="G24" s="105"/>
      <c r="H24" s="105"/>
      <c r="I24" s="105"/>
      <c r="J24" s="105"/>
      <c r="K24" s="105"/>
    </row>
    <row r="25" spans="1:21" x14ac:dyDescent="0.3">
      <c r="A25" s="62" t="s">
        <v>19</v>
      </c>
      <c r="B25" s="63"/>
      <c r="C25" s="63"/>
      <c r="D25" s="63"/>
      <c r="E25" s="63"/>
      <c r="F25" s="63"/>
      <c r="G25" s="63"/>
      <c r="H25" s="63"/>
      <c r="I25" s="63"/>
      <c r="J25" s="63"/>
      <c r="K25" s="64"/>
    </row>
    <row r="26" spans="1:21" ht="18" customHeight="1" x14ac:dyDescent="0.3">
      <c r="A26" s="7" t="s">
        <v>1</v>
      </c>
      <c r="B26" s="61" t="s">
        <v>13</v>
      </c>
      <c r="C26" s="61"/>
      <c r="D26" s="61"/>
      <c r="E26" s="7" t="s">
        <v>16</v>
      </c>
      <c r="F26" s="61" t="s">
        <v>17</v>
      </c>
      <c r="G26" s="61"/>
      <c r="H26" s="61"/>
      <c r="I26" s="61"/>
      <c r="J26" s="61" t="s">
        <v>18</v>
      </c>
      <c r="K26" s="61"/>
    </row>
    <row r="27" spans="1:21" ht="21.75" customHeight="1" x14ac:dyDescent="0.3">
      <c r="A27" s="8">
        <v>1</v>
      </c>
      <c r="B27" s="48" t="s">
        <v>15</v>
      </c>
      <c r="C27" s="48"/>
      <c r="D27" s="48"/>
      <c r="E27" s="6">
        <v>0.1769</v>
      </c>
      <c r="F27" s="48" t="s">
        <v>65</v>
      </c>
      <c r="G27" s="48"/>
      <c r="H27" s="48"/>
      <c r="I27" s="48"/>
      <c r="J27" s="60">
        <f>E22*1.1769</f>
        <v>7407.345832</v>
      </c>
      <c r="K27" s="60"/>
      <c r="R27" t="s">
        <v>22</v>
      </c>
    </row>
    <row r="28" spans="1:21" ht="21.75" customHeight="1" x14ac:dyDescent="0.3">
      <c r="A28" s="39">
        <v>2</v>
      </c>
      <c r="B28" s="48" t="s">
        <v>14</v>
      </c>
      <c r="C28" s="48"/>
      <c r="D28" s="48"/>
      <c r="E28" s="6">
        <v>0.1769</v>
      </c>
      <c r="F28" s="48" t="s">
        <v>72</v>
      </c>
      <c r="G28" s="48"/>
      <c r="H28" s="48"/>
      <c r="I28" s="48"/>
      <c r="J28" s="60">
        <f>E23</f>
        <v>5034.8600000000006</v>
      </c>
      <c r="K28" s="60"/>
    </row>
    <row r="29" spans="1:21" ht="21.75" customHeight="1" x14ac:dyDescent="0.3">
      <c r="A29" s="95" t="s">
        <v>73</v>
      </c>
      <c r="B29" s="95"/>
      <c r="C29" s="95"/>
      <c r="D29" s="95"/>
      <c r="E29" s="95"/>
      <c r="F29" s="95"/>
      <c r="G29" s="95"/>
      <c r="H29" s="95"/>
      <c r="I29" s="95"/>
      <c r="J29" s="95"/>
      <c r="K29" s="95"/>
    </row>
    <row r="30" spans="1:21" x14ac:dyDescent="0.3">
      <c r="A30" s="78"/>
      <c r="B30" s="78"/>
      <c r="C30" s="78"/>
      <c r="D30" s="78"/>
      <c r="E30" s="78"/>
      <c r="F30" s="78"/>
      <c r="G30" s="78"/>
      <c r="H30" s="78"/>
      <c r="I30" s="78"/>
      <c r="J30" s="78"/>
      <c r="K30" s="78"/>
    </row>
    <row r="31" spans="1:21" x14ac:dyDescent="0.3">
      <c r="A31" s="61" t="s">
        <v>68</v>
      </c>
      <c r="B31" s="61"/>
      <c r="C31" s="61"/>
      <c r="D31" s="61"/>
      <c r="E31" s="61"/>
      <c r="F31" s="61"/>
      <c r="G31" s="61"/>
      <c r="H31" s="61"/>
      <c r="I31" s="61"/>
      <c r="J31" s="61"/>
      <c r="K31" s="61"/>
    </row>
    <row r="32" spans="1:21" ht="27.75" customHeight="1" x14ac:dyDescent="0.3">
      <c r="A32" s="7" t="s">
        <v>1</v>
      </c>
      <c r="B32" s="61" t="s">
        <v>13</v>
      </c>
      <c r="C32" s="61"/>
      <c r="D32" s="61"/>
      <c r="E32" s="62" t="s">
        <v>20</v>
      </c>
      <c r="F32" s="63"/>
      <c r="G32" s="63"/>
      <c r="H32" s="63"/>
      <c r="I32" s="63"/>
      <c r="J32" s="63"/>
      <c r="K32" s="64"/>
    </row>
    <row r="33" spans="1:13" ht="14.4" customHeight="1" x14ac:dyDescent="0.3">
      <c r="A33" s="8">
        <v>1</v>
      </c>
      <c r="B33" s="48" t="s">
        <v>15</v>
      </c>
      <c r="C33" s="48"/>
      <c r="D33" s="48"/>
      <c r="E33" s="99">
        <f>J27</f>
        <v>7407.345832</v>
      </c>
      <c r="F33" s="100"/>
      <c r="G33" s="100"/>
      <c r="H33" s="100"/>
      <c r="I33" s="100"/>
      <c r="J33" s="100"/>
      <c r="K33" s="101"/>
      <c r="L33" s="13"/>
    </row>
    <row r="34" spans="1:13" ht="14.25" customHeight="1" x14ac:dyDescent="0.3">
      <c r="A34" s="8">
        <v>2</v>
      </c>
      <c r="B34" s="48" t="s">
        <v>14</v>
      </c>
      <c r="C34" s="48"/>
      <c r="D34" s="48"/>
      <c r="E34" s="99">
        <f>J28</f>
        <v>5034.8600000000006</v>
      </c>
      <c r="F34" s="100"/>
      <c r="G34" s="100"/>
      <c r="H34" s="100"/>
      <c r="I34" s="100"/>
      <c r="J34" s="100"/>
      <c r="K34" s="101"/>
    </row>
    <row r="35" spans="1:13" x14ac:dyDescent="0.3">
      <c r="A35" s="112"/>
      <c r="B35" s="112"/>
      <c r="C35" s="112"/>
      <c r="D35" s="112"/>
      <c r="E35" s="112"/>
      <c r="F35" s="112"/>
      <c r="G35" s="112"/>
      <c r="H35" s="112"/>
      <c r="I35" s="112"/>
      <c r="J35" s="112"/>
      <c r="K35" s="112"/>
    </row>
    <row r="36" spans="1:13" ht="22.8" x14ac:dyDescent="0.3">
      <c r="A36" s="9" t="s">
        <v>1</v>
      </c>
      <c r="B36" s="9" t="s">
        <v>39</v>
      </c>
      <c r="C36" s="119" t="s">
        <v>23</v>
      </c>
      <c r="D36" s="120"/>
      <c r="E36" s="121"/>
      <c r="F36" s="9" t="s">
        <v>0</v>
      </c>
      <c r="G36" s="9" t="s">
        <v>24</v>
      </c>
      <c r="H36" s="27"/>
      <c r="I36" s="9" t="s">
        <v>38</v>
      </c>
      <c r="J36" s="9" t="s">
        <v>2</v>
      </c>
      <c r="K36" s="37" t="s">
        <v>25</v>
      </c>
    </row>
    <row r="37" spans="1:13" ht="29.25" customHeight="1" x14ac:dyDescent="0.3">
      <c r="A37" s="11">
        <v>1</v>
      </c>
      <c r="B37" s="11">
        <v>42496</v>
      </c>
      <c r="C37" s="116" t="s">
        <v>26</v>
      </c>
      <c r="D37" s="117"/>
      <c r="E37" s="118"/>
      <c r="F37" s="11" t="s">
        <v>30</v>
      </c>
      <c r="G37" s="11">
        <v>1</v>
      </c>
      <c r="H37" s="28"/>
      <c r="I37" s="10">
        <v>445.62</v>
      </c>
      <c r="J37" s="8" t="s">
        <v>55</v>
      </c>
      <c r="K37" s="10">
        <f>ROUNDUP(I37/2.4,2)</f>
        <v>185.67999999999998</v>
      </c>
    </row>
    <row r="38" spans="1:13" ht="19.5" customHeight="1" x14ac:dyDescent="0.3">
      <c r="A38" s="113" t="s">
        <v>27</v>
      </c>
      <c r="B38" s="114"/>
      <c r="C38" s="114"/>
      <c r="D38" s="114"/>
      <c r="E38" s="114"/>
      <c r="F38" s="114"/>
      <c r="G38" s="114"/>
      <c r="H38" s="114"/>
      <c r="I38" s="114"/>
      <c r="J38" s="115"/>
      <c r="K38" s="34">
        <f>ROUNDUP(SUM(K37:K37),2)</f>
        <v>185.68</v>
      </c>
    </row>
    <row r="39" spans="1:13" ht="19.5" customHeight="1" x14ac:dyDescent="0.3">
      <c r="A39" s="32"/>
      <c r="B39" s="32"/>
      <c r="C39" s="32"/>
      <c r="D39" s="32"/>
      <c r="E39" s="32"/>
      <c r="F39" s="32"/>
      <c r="G39" s="32"/>
      <c r="H39" s="32"/>
      <c r="I39" s="32"/>
      <c r="J39" s="32"/>
      <c r="K39" s="33"/>
    </row>
    <row r="40" spans="1:13" ht="19.5" customHeight="1" x14ac:dyDescent="0.3">
      <c r="A40" s="32"/>
      <c r="B40" s="88" t="s">
        <v>45</v>
      </c>
      <c r="C40" s="89"/>
      <c r="D40" s="89"/>
      <c r="E40" s="89"/>
      <c r="F40" s="90"/>
      <c r="G40" s="32"/>
      <c r="H40" s="32"/>
      <c r="I40" s="32"/>
      <c r="J40" s="32"/>
      <c r="K40" s="33"/>
    </row>
    <row r="41" spans="1:13" ht="27.75" customHeight="1" x14ac:dyDescent="0.3">
      <c r="A41" s="32"/>
      <c r="B41" s="35" t="s">
        <v>46</v>
      </c>
      <c r="C41" s="35" t="s">
        <v>47</v>
      </c>
      <c r="D41" s="35" t="s">
        <v>48</v>
      </c>
      <c r="E41" s="35" t="s">
        <v>49</v>
      </c>
      <c r="F41" s="35" t="s">
        <v>50</v>
      </c>
      <c r="G41" s="32"/>
      <c r="H41" s="32"/>
      <c r="I41" s="32"/>
      <c r="J41" s="32"/>
      <c r="K41" s="33"/>
    </row>
    <row r="42" spans="1:13" ht="19.5" customHeight="1" x14ac:dyDescent="0.3">
      <c r="A42" s="32"/>
      <c r="B42" s="36">
        <v>28.4</v>
      </c>
      <c r="C42" s="36">
        <v>1.4</v>
      </c>
      <c r="D42" s="36">
        <v>0.94799999999999995</v>
      </c>
      <c r="E42" s="36">
        <v>5.1999999999999998E-2</v>
      </c>
      <c r="F42" s="36">
        <v>56.45</v>
      </c>
      <c r="G42" s="32"/>
      <c r="H42" s="32"/>
      <c r="I42" s="32"/>
      <c r="J42" s="32"/>
      <c r="K42" s="33"/>
    </row>
    <row r="43" spans="1:13" ht="26.25" customHeight="1" x14ac:dyDescent="0.3">
      <c r="A43" s="32"/>
      <c r="C43" s="32"/>
      <c r="D43" s="32"/>
      <c r="E43" s="32"/>
      <c r="F43" s="32"/>
      <c r="G43" s="32"/>
      <c r="H43" s="32"/>
      <c r="I43" s="32"/>
      <c r="J43" s="32"/>
      <c r="K43" s="33"/>
    </row>
    <row r="44" spans="1:13" x14ac:dyDescent="0.3">
      <c r="A44" s="12"/>
      <c r="B44" s="12"/>
      <c r="C44" s="12"/>
      <c r="D44" s="12"/>
      <c r="E44" s="12"/>
      <c r="F44" s="12"/>
      <c r="G44" s="12"/>
      <c r="H44" s="12"/>
      <c r="I44" s="12"/>
      <c r="J44" s="12"/>
      <c r="K44" s="12"/>
    </row>
    <row r="45" spans="1:13" x14ac:dyDescent="0.3">
      <c r="A45" s="74" t="s">
        <v>5</v>
      </c>
      <c r="B45" s="74"/>
      <c r="C45" s="74"/>
      <c r="D45" s="74"/>
      <c r="E45" s="74"/>
      <c r="F45" s="74"/>
      <c r="G45" s="74"/>
      <c r="H45" s="74"/>
      <c r="I45" s="74"/>
      <c r="J45" s="74"/>
      <c r="K45" s="74"/>
    </row>
    <row r="46" spans="1:13" ht="26.25" customHeight="1" x14ac:dyDescent="0.3">
      <c r="A46" s="9" t="s">
        <v>1</v>
      </c>
      <c r="B46" s="9" t="s">
        <v>39</v>
      </c>
      <c r="C46" s="72" t="s">
        <v>23</v>
      </c>
      <c r="D46" s="72"/>
      <c r="E46" s="72"/>
      <c r="F46" s="9" t="s">
        <v>0</v>
      </c>
      <c r="G46" s="9" t="s">
        <v>24</v>
      </c>
      <c r="H46" s="27"/>
      <c r="I46" s="9" t="s">
        <v>28</v>
      </c>
      <c r="J46" s="72" t="s">
        <v>29</v>
      </c>
      <c r="K46" s="72"/>
    </row>
    <row r="47" spans="1:13" x14ac:dyDescent="0.3">
      <c r="A47" s="11">
        <v>1</v>
      </c>
      <c r="B47" s="11" t="s">
        <v>8</v>
      </c>
      <c r="C47" s="93" t="s">
        <v>9</v>
      </c>
      <c r="D47" s="93"/>
      <c r="E47" s="93"/>
      <c r="F47" s="11" t="s">
        <v>10</v>
      </c>
      <c r="G47" s="11">
        <v>5.1999999999999998E-2</v>
      </c>
      <c r="H47" s="28"/>
      <c r="I47" s="10">
        <f>E33</f>
        <v>7407.345832</v>
      </c>
      <c r="J47" s="73">
        <f>ROUNDUP(I47*G47,2)</f>
        <v>385.19</v>
      </c>
      <c r="K47" s="73"/>
      <c r="M47" s="40"/>
    </row>
    <row r="48" spans="1:13" x14ac:dyDescent="0.3">
      <c r="A48" s="28">
        <v>2</v>
      </c>
      <c r="B48" s="28">
        <v>40455</v>
      </c>
      <c r="C48" s="77" t="s">
        <v>42</v>
      </c>
      <c r="D48" s="78"/>
      <c r="E48" s="79"/>
      <c r="F48" s="28" t="s">
        <v>43</v>
      </c>
      <c r="G48" s="31" t="s">
        <v>44</v>
      </c>
      <c r="H48" s="31">
        <f>0.948*28.4</f>
        <v>26.923199999999998</v>
      </c>
      <c r="I48" s="44">
        <f>1.52/1.4</f>
        <v>1.0857142857142859</v>
      </c>
      <c r="J48" s="91">
        <f>H48*I48</f>
        <v>29.230902857142858</v>
      </c>
      <c r="K48" s="92"/>
      <c r="M48" s="40"/>
    </row>
    <row r="49" spans="1:15" x14ac:dyDescent="0.3">
      <c r="A49" s="11">
        <v>3</v>
      </c>
      <c r="B49" s="11">
        <v>42496</v>
      </c>
      <c r="C49" s="93" t="s">
        <v>11</v>
      </c>
      <c r="D49" s="93"/>
      <c r="E49" s="93"/>
      <c r="F49" s="11" t="s">
        <v>10</v>
      </c>
      <c r="G49" s="11">
        <v>1</v>
      </c>
      <c r="H49" s="28"/>
      <c r="I49" s="10">
        <f>K37</f>
        <v>185.67999999999998</v>
      </c>
      <c r="J49" s="73">
        <f>ROUNDUP(I49*G49,2)</f>
        <v>185.68</v>
      </c>
      <c r="K49" s="73"/>
      <c r="M49" s="40"/>
    </row>
    <row r="50" spans="1:15" x14ac:dyDescent="0.3">
      <c r="A50" s="11">
        <v>4</v>
      </c>
      <c r="B50" s="11">
        <v>40460</v>
      </c>
      <c r="C50" s="93" t="s">
        <v>21</v>
      </c>
      <c r="D50" s="93"/>
      <c r="E50" s="93"/>
      <c r="F50" s="11" t="s">
        <v>43</v>
      </c>
      <c r="G50" s="11" t="s">
        <v>51</v>
      </c>
      <c r="H50" s="38">
        <f>(36.8+76.1)/2</f>
        <v>56.449999999999996</v>
      </c>
      <c r="I50" s="10">
        <v>1</v>
      </c>
      <c r="J50" s="73">
        <f>I50*H50</f>
        <v>56.449999999999996</v>
      </c>
      <c r="K50" s="73"/>
      <c r="M50" s="40"/>
      <c r="N50" s="42"/>
    </row>
    <row r="51" spans="1:15" x14ac:dyDescent="0.3">
      <c r="A51" s="76" t="s">
        <v>12</v>
      </c>
      <c r="B51" s="76"/>
      <c r="C51" s="76"/>
      <c r="D51" s="76"/>
      <c r="E51" s="76"/>
      <c r="F51" s="76"/>
      <c r="G51" s="76"/>
      <c r="H51" s="76"/>
      <c r="I51" s="76"/>
      <c r="J51" s="68">
        <f>ROUNDUP(SUM(J47:J50),2)</f>
        <v>656.56</v>
      </c>
      <c r="K51" s="68"/>
      <c r="L51" s="14"/>
      <c r="M51" s="41"/>
    </row>
    <row r="52" spans="1:15" ht="20.25" customHeight="1" x14ac:dyDescent="0.3">
      <c r="A52" s="1"/>
      <c r="B52" s="86" t="s">
        <v>74</v>
      </c>
      <c r="C52" s="86"/>
      <c r="D52" s="86"/>
      <c r="E52" s="86"/>
      <c r="F52" s="86"/>
      <c r="G52" s="86"/>
      <c r="H52" s="86"/>
      <c r="I52" s="86"/>
      <c r="J52" s="86"/>
      <c r="K52" s="1"/>
      <c r="L52" s="14"/>
      <c r="O52" s="42"/>
    </row>
    <row r="53" spans="1:15" ht="41.25" customHeight="1" x14ac:dyDescent="0.3">
      <c r="A53" s="1"/>
      <c r="B53" s="87" t="s">
        <v>70</v>
      </c>
      <c r="C53" s="87"/>
      <c r="D53" s="87"/>
      <c r="E53" s="87"/>
      <c r="F53" s="87"/>
      <c r="G53" s="87"/>
      <c r="H53" s="87"/>
      <c r="I53" s="87"/>
      <c r="J53" s="87"/>
      <c r="K53" s="1"/>
      <c r="L53" s="14"/>
    </row>
    <row r="54" spans="1:15" ht="34.200000000000003" x14ac:dyDescent="0.3">
      <c r="B54" s="24" t="s">
        <v>1</v>
      </c>
      <c r="C54" s="69" t="s">
        <v>6</v>
      </c>
      <c r="D54" s="69"/>
      <c r="E54" s="69"/>
      <c r="F54" s="24" t="s">
        <v>37</v>
      </c>
      <c r="G54" s="25" t="s">
        <v>31</v>
      </c>
      <c r="H54" s="25"/>
      <c r="I54" s="25" t="s">
        <v>32</v>
      </c>
      <c r="J54" s="25" t="s">
        <v>33</v>
      </c>
    </row>
    <row r="55" spans="1:15" x14ac:dyDescent="0.3">
      <c r="B55" s="15">
        <v>1</v>
      </c>
      <c r="C55" s="75" t="s">
        <v>34</v>
      </c>
      <c r="D55" s="75"/>
      <c r="E55" s="75"/>
      <c r="F55" s="23" t="s">
        <v>4</v>
      </c>
      <c r="G55" s="23">
        <v>60</v>
      </c>
      <c r="H55" s="29"/>
      <c r="I55" s="22">
        <f>E34</f>
        <v>5034.8600000000006</v>
      </c>
      <c r="J55" s="16">
        <f>ROUNDUP(G55*I55,2)</f>
        <v>302091.59999999998</v>
      </c>
    </row>
    <row r="56" spans="1:15" ht="33" customHeight="1" x14ac:dyDescent="0.3">
      <c r="B56" s="15">
        <v>2</v>
      </c>
      <c r="C56" s="83" t="s">
        <v>35</v>
      </c>
      <c r="D56" s="84"/>
      <c r="E56" s="85"/>
      <c r="F56" s="23" t="s">
        <v>4</v>
      </c>
      <c r="G56" s="18">
        <v>6000</v>
      </c>
      <c r="H56" s="18"/>
      <c r="I56" s="19">
        <f>J51</f>
        <v>656.56</v>
      </c>
      <c r="J56" s="16">
        <f>ROUNDUP(G56*I56,2)</f>
        <v>3939360</v>
      </c>
    </row>
    <row r="57" spans="1:15" x14ac:dyDescent="0.3">
      <c r="B57" s="70" t="s">
        <v>36</v>
      </c>
      <c r="C57" s="70"/>
      <c r="D57" s="70"/>
      <c r="E57" s="70"/>
      <c r="F57" s="70"/>
      <c r="G57" s="70"/>
      <c r="H57" s="70"/>
      <c r="I57" s="70"/>
      <c r="J57" s="17">
        <f>ROUNDUP(J55+J56,2)</f>
        <v>4241451.5999999996</v>
      </c>
    </row>
    <row r="59" spans="1:15" ht="15.75" customHeight="1" x14ac:dyDescent="0.3">
      <c r="A59" s="82" t="s">
        <v>71</v>
      </c>
      <c r="B59" s="82"/>
      <c r="C59" s="82"/>
      <c r="D59" s="82"/>
      <c r="E59" s="82"/>
      <c r="F59" s="82"/>
      <c r="G59" s="82"/>
      <c r="H59" s="82"/>
      <c r="I59" s="82"/>
      <c r="J59" s="82"/>
      <c r="K59" s="82"/>
    </row>
    <row r="60" spans="1:15" ht="15.6" x14ac:dyDescent="0.3">
      <c r="C60" s="1"/>
      <c r="D60" s="1"/>
      <c r="E60" s="20"/>
      <c r="F60" s="20"/>
      <c r="G60" s="20"/>
      <c r="H60" s="20"/>
      <c r="I60" s="1"/>
      <c r="J60" s="1"/>
      <c r="K60" s="1"/>
    </row>
    <row r="61" spans="1:15" x14ac:dyDescent="0.3">
      <c r="A61" s="80" t="s">
        <v>3</v>
      </c>
      <c r="B61" s="80"/>
      <c r="C61" s="80"/>
      <c r="D61" s="80"/>
      <c r="E61" s="80"/>
      <c r="F61" s="80"/>
      <c r="G61" s="80"/>
      <c r="H61" s="80"/>
      <c r="I61" s="80"/>
      <c r="J61" s="80"/>
      <c r="K61" s="80"/>
    </row>
    <row r="62" spans="1:15" x14ac:dyDescent="0.3">
      <c r="A62" s="80" t="s">
        <v>54</v>
      </c>
      <c r="B62" s="80"/>
      <c r="C62" s="80"/>
      <c r="D62" s="80"/>
      <c r="E62" s="80"/>
      <c r="F62" s="80"/>
      <c r="G62" s="80"/>
      <c r="H62" s="80"/>
      <c r="I62" s="80"/>
      <c r="J62" s="80"/>
      <c r="K62" s="80"/>
    </row>
    <row r="63" spans="1:15" x14ac:dyDescent="0.3">
      <c r="A63" s="81" t="s">
        <v>52</v>
      </c>
      <c r="B63" s="81"/>
      <c r="C63" s="81"/>
      <c r="D63" s="81"/>
      <c r="E63" s="81"/>
      <c r="F63" s="81"/>
      <c r="G63" s="81"/>
      <c r="H63" s="81"/>
      <c r="I63" s="81"/>
      <c r="J63" s="81"/>
      <c r="K63" s="81"/>
    </row>
    <row r="64" spans="1:15" x14ac:dyDescent="0.3">
      <c r="A64" s="26"/>
      <c r="B64" s="26"/>
    </row>
    <row r="68" spans="1:2" ht="17.25" customHeight="1" x14ac:dyDescent="0.3"/>
    <row r="69" spans="1:2" ht="40.5" customHeight="1" x14ac:dyDescent="0.3"/>
    <row r="75" spans="1:2" x14ac:dyDescent="0.3">
      <c r="A75" s="1"/>
      <c r="B75" s="1"/>
    </row>
    <row r="76" spans="1:2" x14ac:dyDescent="0.3">
      <c r="A76" s="1"/>
      <c r="B76" s="1"/>
    </row>
    <row r="77" spans="1:2" x14ac:dyDescent="0.3">
      <c r="A77" s="1"/>
      <c r="B77" s="1"/>
    </row>
    <row r="78" spans="1:2" x14ac:dyDescent="0.3">
      <c r="A78" s="1"/>
      <c r="B78" s="1"/>
    </row>
    <row r="79" spans="1:2" x14ac:dyDescent="0.3">
      <c r="A79" s="1"/>
      <c r="B79" s="1"/>
    </row>
  </sheetData>
  <mergeCells count="139">
    <mergeCell ref="M16:O16"/>
    <mergeCell ref="P16:Q16"/>
    <mergeCell ref="T16:U16"/>
    <mergeCell ref="M17:O17"/>
    <mergeCell ref="P17:Q17"/>
    <mergeCell ref="T17:U17"/>
    <mergeCell ref="M18:O18"/>
    <mergeCell ref="P18:Q18"/>
    <mergeCell ref="T18:U18"/>
    <mergeCell ref="M13:O13"/>
    <mergeCell ref="P13:Q13"/>
    <mergeCell ref="T13:U13"/>
    <mergeCell ref="M14:O14"/>
    <mergeCell ref="P14:Q14"/>
    <mergeCell ref="T14:U14"/>
    <mergeCell ref="M15:O15"/>
    <mergeCell ref="P15:Q15"/>
    <mergeCell ref="T15:U15"/>
    <mergeCell ref="M9:O9"/>
    <mergeCell ref="P9:Q9"/>
    <mergeCell ref="T9:U9"/>
    <mergeCell ref="M10:O10"/>
    <mergeCell ref="P10:Q10"/>
    <mergeCell ref="T10:U10"/>
    <mergeCell ref="M11:O11"/>
    <mergeCell ref="P11:Q11"/>
    <mergeCell ref="T11:U11"/>
    <mergeCell ref="M6:O6"/>
    <mergeCell ref="P6:Q6"/>
    <mergeCell ref="T6:U6"/>
    <mergeCell ref="M7:O7"/>
    <mergeCell ref="P7:Q7"/>
    <mergeCell ref="T7:U7"/>
    <mergeCell ref="M8:O8"/>
    <mergeCell ref="P8:Q8"/>
    <mergeCell ref="T8:U8"/>
    <mergeCell ref="E32:K32"/>
    <mergeCell ref="E33:K33"/>
    <mergeCell ref="E34:K34"/>
    <mergeCell ref="A19:J19"/>
    <mergeCell ref="A20:J20"/>
    <mergeCell ref="A21:D21"/>
    <mergeCell ref="A22:D22"/>
    <mergeCell ref="A24:K24"/>
    <mergeCell ref="E21:J21"/>
    <mergeCell ref="E22:J22"/>
    <mergeCell ref="E23:J23"/>
    <mergeCell ref="A30:K30"/>
    <mergeCell ref="A29:K29"/>
    <mergeCell ref="A62:K62"/>
    <mergeCell ref="A63:K63"/>
    <mergeCell ref="A61:K61"/>
    <mergeCell ref="A59:K59"/>
    <mergeCell ref="C55:E55"/>
    <mergeCell ref="C56:E56"/>
    <mergeCell ref="J28:K28"/>
    <mergeCell ref="B52:J52"/>
    <mergeCell ref="B53:J53"/>
    <mergeCell ref="B40:F40"/>
    <mergeCell ref="J49:K49"/>
    <mergeCell ref="J48:K48"/>
    <mergeCell ref="C46:E46"/>
    <mergeCell ref="C47:E47"/>
    <mergeCell ref="C49:E49"/>
    <mergeCell ref="C50:E50"/>
    <mergeCell ref="J50:K50"/>
    <mergeCell ref="A35:K35"/>
    <mergeCell ref="J51:K51"/>
    <mergeCell ref="C54:E54"/>
    <mergeCell ref="B57:I57"/>
    <mergeCell ref="E1:J1"/>
    <mergeCell ref="E2:J2"/>
    <mergeCell ref="E3:J3"/>
    <mergeCell ref="J46:K46"/>
    <mergeCell ref="J47:K47"/>
    <mergeCell ref="A45:K45"/>
    <mergeCell ref="C37:E37"/>
    <mergeCell ref="C36:E36"/>
    <mergeCell ref="A38:J38"/>
    <mergeCell ref="B27:D27"/>
    <mergeCell ref="F27:I27"/>
    <mergeCell ref="A51:I51"/>
    <mergeCell ref="C48:E48"/>
    <mergeCell ref="A25:K25"/>
    <mergeCell ref="B17:D17"/>
    <mergeCell ref="B11:D11"/>
    <mergeCell ref="E11:F11"/>
    <mergeCell ref="E17:F17"/>
    <mergeCell ref="I17:J17"/>
    <mergeCell ref="A4:J4"/>
    <mergeCell ref="B5:D5"/>
    <mergeCell ref="E5:F5"/>
    <mergeCell ref="I5:J5"/>
    <mergeCell ref="B6:D6"/>
    <mergeCell ref="E6:F6"/>
    <mergeCell ref="I6:J6"/>
    <mergeCell ref="I13:J13"/>
    <mergeCell ref="E13:F13"/>
    <mergeCell ref="I7:J7"/>
    <mergeCell ref="I8:J8"/>
    <mergeCell ref="I9:J9"/>
    <mergeCell ref="I10:J10"/>
    <mergeCell ref="I11:J11"/>
    <mergeCell ref="B12:D12"/>
    <mergeCell ref="E12:F12"/>
    <mergeCell ref="I12:J12"/>
    <mergeCell ref="A31:K31"/>
    <mergeCell ref="B26:D26"/>
    <mergeCell ref="F26:I26"/>
    <mergeCell ref="B32:D32"/>
    <mergeCell ref="B33:D33"/>
    <mergeCell ref="B28:D28"/>
    <mergeCell ref="F28:I28"/>
    <mergeCell ref="J27:K27"/>
    <mergeCell ref="B34:D34"/>
    <mergeCell ref="A1:D3"/>
    <mergeCell ref="J26:K26"/>
    <mergeCell ref="A23:D23"/>
    <mergeCell ref="I14:J14"/>
    <mergeCell ref="I15:J15"/>
    <mergeCell ref="I16:J16"/>
    <mergeCell ref="I18:J18"/>
    <mergeCell ref="B7:D7"/>
    <mergeCell ref="B8:D8"/>
    <mergeCell ref="B9:D9"/>
    <mergeCell ref="B10:D10"/>
    <mergeCell ref="B14:D14"/>
    <mergeCell ref="B15:D15"/>
    <mergeCell ref="B16:D16"/>
    <mergeCell ref="B18:D18"/>
    <mergeCell ref="E7:F7"/>
    <mergeCell ref="E8:F8"/>
    <mergeCell ref="E9:F9"/>
    <mergeCell ref="E10:F10"/>
    <mergeCell ref="E14:F14"/>
    <mergeCell ref="E15:F15"/>
    <mergeCell ref="E16:F16"/>
    <mergeCell ref="E18:F18"/>
    <mergeCell ref="B13:D13"/>
  </mergeCells>
  <pageMargins left="0.23622047244094491" right="0.23622047244094491" top="0.74803149606299213" bottom="0.74803149606299213"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Plan3</vt:lpstr>
      <vt:lpstr>Plan3!Area_de_impressao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Kaio Henrique Lopes Flores</dc:creator>
  <cp:lastModifiedBy>Bruno Augusto Evangelista</cp:lastModifiedBy>
  <cp:lastPrinted>2023-09-11T17:00:30Z</cp:lastPrinted>
  <dcterms:created xsi:type="dcterms:W3CDTF">2018-11-26T17:55:54Z</dcterms:created>
  <dcterms:modified xsi:type="dcterms:W3CDTF">2026-05-12T17:00:21Z</dcterms:modified>
</cp:coreProperties>
</file>