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PROCESSOS - EM ANÁLISE\PROCESSOS 2025-2028\FARMÁCIA MUNICIPAL\02- ORÇAMENTO E MEMÓRIA\11-12-13-14-15 PLANILHA ORÇAMENTÁRIA MEMORIAL BDI COMPOSIÇÕES\"/>
    </mc:Choice>
  </mc:AlternateContent>
  <bookViews>
    <workbookView xWindow="0" yWindow="0" windowWidth="28800" windowHeight="11910"/>
  </bookViews>
  <sheets>
    <sheet name="MEMÓRIA DE CÁLCULO" sheetId="1" r:id="rId1"/>
    <sheet name="ORÇAMENTO " sheetId="2" r:id="rId2"/>
    <sheet name="COMPOSIÇÃO " sheetId="4" state="hidden" r:id="rId3"/>
    <sheet name="CRONOGRAMA" sheetId="6" r:id="rId4"/>
    <sheet name="COMPOSIÇÃO BDI" sheetId="5" r:id="rId5"/>
    <sheet name="COMPOSIÇÕES" sheetId="7" r:id="rId6"/>
    <sheet name="CURVA ABC" sheetId="9" r:id="rId7"/>
  </sheets>
  <definedNames>
    <definedName name="_xlnm.Print_Area" localSheetId="2">'COMPOSIÇÃO '!$A$2:$H$17</definedName>
    <definedName name="_xlnm.Print_Area" localSheetId="5">COMPOSIÇÕES!$A$1:$J$70</definedName>
    <definedName name="_xlnm.Print_Area" localSheetId="3">CRONOGRAMA!$A$1:$I$40</definedName>
    <definedName name="_xlnm.Print_Area" localSheetId="0">'MEMÓRIA DE CÁLCULO'!$A$1:$G$299</definedName>
    <definedName name="_xlnm.Print_Area" localSheetId="1">'ORÇAMENTO '!$A$1:$I$175</definedName>
  </definedNames>
  <calcPr calcId="162913"/>
</workbook>
</file>

<file path=xl/calcChain.xml><?xml version="1.0" encoding="utf-8"?>
<calcChain xmlns="http://schemas.openxmlformats.org/spreadsheetml/2006/main">
  <c r="A6" i="2" l="1"/>
  <c r="I161" i="2"/>
  <c r="I156" i="2"/>
  <c r="I141" i="2"/>
  <c r="I133" i="2"/>
  <c r="I122" i="2"/>
  <c r="I119" i="2"/>
  <c r="I115" i="2"/>
  <c r="I109" i="2"/>
  <c r="I105" i="2"/>
  <c r="I27" i="2"/>
  <c r="I62" i="2"/>
  <c r="E44" i="1" l="1"/>
  <c r="C4" i="6" l="1"/>
  <c r="E187" i="1" l="1"/>
  <c r="E72" i="1"/>
  <c r="E46" i="1"/>
  <c r="E275" i="1"/>
  <c r="G275" i="1" s="1"/>
  <c r="G274" i="1" s="1"/>
  <c r="F155" i="2" s="1"/>
  <c r="I155" i="2" s="1"/>
  <c r="I56" i="9" l="1"/>
  <c r="J56" i="9" s="1"/>
  <c r="I49" i="9"/>
  <c r="J49" i="9" s="1"/>
  <c r="I61" i="9"/>
  <c r="J61" i="9" s="1"/>
  <c r="I50" i="9"/>
  <c r="J50" i="9" s="1"/>
  <c r="I72" i="9"/>
  <c r="J72" i="9" s="1"/>
  <c r="I25" i="9"/>
  <c r="J25" i="9" s="1"/>
  <c r="E25" i="9"/>
  <c r="D25" i="9"/>
  <c r="C25" i="9"/>
  <c r="A25" i="9"/>
  <c r="I57" i="9"/>
  <c r="J57" i="9" s="1"/>
  <c r="E48" i="9"/>
  <c r="D48" i="9"/>
  <c r="C48" i="9"/>
  <c r="I73" i="9"/>
  <c r="J73" i="9" s="1"/>
  <c r="E73" i="9"/>
  <c r="I74" i="9"/>
  <c r="J74" i="9" s="1"/>
  <c r="E74" i="9"/>
  <c r="I71" i="9"/>
  <c r="J71" i="9" s="1"/>
  <c r="E71" i="9"/>
  <c r="E40" i="9"/>
  <c r="D40" i="9"/>
  <c r="C40" i="9"/>
  <c r="A40" i="9"/>
  <c r="E62" i="9"/>
  <c r="D62" i="9"/>
  <c r="H54" i="9"/>
  <c r="E126" i="9"/>
  <c r="E24" i="9"/>
  <c r="H76" i="9"/>
  <c r="E92" i="9"/>
  <c r="E42" i="9"/>
  <c r="E112" i="9"/>
  <c r="E65" i="9"/>
  <c r="F60" i="9"/>
  <c r="I60" i="9" s="1"/>
  <c r="J60" i="9" s="1"/>
  <c r="E127" i="9"/>
  <c r="D127" i="9"/>
  <c r="C127" i="9"/>
  <c r="E122" i="9"/>
  <c r="D122" i="9"/>
  <c r="C122" i="9"/>
  <c r="E41" i="9"/>
  <c r="D41" i="9"/>
  <c r="C41" i="9"/>
  <c r="A6" i="9"/>
  <c r="A5" i="9"/>
  <c r="A4" i="9"/>
  <c r="D104" i="2" l="1"/>
  <c r="G28" i="1"/>
  <c r="G27" i="1" s="1"/>
  <c r="E28" i="1"/>
  <c r="F20" i="2"/>
  <c r="I20" i="2" s="1"/>
  <c r="E273" i="1" l="1"/>
  <c r="E223" i="1"/>
  <c r="E210" i="1" l="1"/>
  <c r="G210" i="1" s="1"/>
  <c r="E204" i="1"/>
  <c r="G204" i="1" s="1"/>
  <c r="G209" i="1"/>
  <c r="F34" i="9" s="1"/>
  <c r="I34" i="9" s="1"/>
  <c r="J34" i="9" s="1"/>
  <c r="E227" i="1"/>
  <c r="G227" i="1" s="1"/>
  <c r="E290" i="1"/>
  <c r="F118" i="2" l="1"/>
  <c r="I118" i="2" s="1"/>
  <c r="I98" i="2"/>
  <c r="I97" i="2"/>
  <c r="I96" i="2"/>
  <c r="E96" i="2"/>
  <c r="E97" i="2"/>
  <c r="E98" i="2"/>
  <c r="G176" i="1"/>
  <c r="G175" i="1" s="1"/>
  <c r="G174" i="1"/>
  <c r="G173" i="1" s="1"/>
  <c r="G172" i="1"/>
  <c r="G171" i="1" s="1"/>
  <c r="J64" i="7" l="1"/>
  <c r="G45" i="7" s="1"/>
  <c r="I45" i="7" s="1"/>
  <c r="I44" i="7"/>
  <c r="I43" i="7"/>
  <c r="I46" i="7" s="1"/>
  <c r="J33" i="7"/>
  <c r="G14" i="7" s="1"/>
  <c r="I14" i="7" s="1"/>
  <c r="I13" i="7"/>
  <c r="I12" i="7"/>
  <c r="I15" i="7" s="1"/>
  <c r="H61" i="2"/>
  <c r="G72" i="1" l="1"/>
  <c r="E181" i="1"/>
  <c r="G181" i="1" s="1"/>
  <c r="E183" i="1"/>
  <c r="G183" i="1" s="1"/>
  <c r="E182" i="1"/>
  <c r="G182" i="1" s="1"/>
  <c r="E180" i="1"/>
  <c r="E225" i="1"/>
  <c r="G225" i="1" s="1"/>
  <c r="E226" i="1"/>
  <c r="G226" i="1" s="1"/>
  <c r="E32" i="1"/>
  <c r="E24" i="1"/>
  <c r="E13" i="1"/>
  <c r="I146" i="2"/>
  <c r="E259" i="1"/>
  <c r="G259" i="1" s="1"/>
  <c r="G258" i="1" s="1"/>
  <c r="E265" i="1"/>
  <c r="E263" i="1"/>
  <c r="E271" i="1"/>
  <c r="E269" i="1"/>
  <c r="E267" i="1"/>
  <c r="E286" i="1"/>
  <c r="G286" i="1" s="1"/>
  <c r="E285" i="1"/>
  <c r="G285" i="1" s="1"/>
  <c r="E284" i="1"/>
  <c r="G284" i="1" s="1"/>
  <c r="E283" i="1"/>
  <c r="G283" i="1" s="1"/>
  <c r="E203" i="1"/>
  <c r="G203" i="1" s="1"/>
  <c r="E199" i="1"/>
  <c r="E197" i="1"/>
  <c r="I108" i="2"/>
  <c r="E108" i="2"/>
  <c r="D108" i="2"/>
  <c r="C108" i="2"/>
  <c r="A108" i="2"/>
  <c r="G193" i="1"/>
  <c r="G192" i="1" s="1"/>
  <c r="E95" i="2"/>
  <c r="D95" i="2"/>
  <c r="C95" i="2"/>
  <c r="A95" i="2"/>
  <c r="G170" i="1"/>
  <c r="G169" i="1" s="1"/>
  <c r="E94" i="2"/>
  <c r="D94" i="2"/>
  <c r="G168" i="1"/>
  <c r="G167" i="1" s="1"/>
  <c r="G110" i="1"/>
  <c r="F27" i="9" s="1"/>
  <c r="I27" i="9" s="1"/>
  <c r="J27" i="9" s="1"/>
  <c r="F94" i="2" l="1"/>
  <c r="I94" i="2" s="1"/>
  <c r="F62" i="9"/>
  <c r="I62" i="9" s="1"/>
  <c r="J62" i="9" s="1"/>
  <c r="F95" i="2"/>
  <c r="I95" i="2" s="1"/>
  <c r="F40" i="9"/>
  <c r="I40" i="9" s="1"/>
  <c r="J40" i="9" s="1"/>
  <c r="F51" i="9"/>
  <c r="I51" i="9" s="1"/>
  <c r="J51" i="9" s="1"/>
  <c r="G202" i="1"/>
  <c r="G224" i="1"/>
  <c r="F43" i="9" s="1"/>
  <c r="I43" i="9" s="1"/>
  <c r="J43" i="9" s="1"/>
  <c r="G109" i="1"/>
  <c r="F65" i="2"/>
  <c r="I65" i="2" s="1"/>
  <c r="G282" i="1"/>
  <c r="F26" i="9" s="1"/>
  <c r="I26" i="9" s="1"/>
  <c r="J26" i="9" s="1"/>
  <c r="F114" i="2"/>
  <c r="I114" i="2" s="1"/>
  <c r="G215" i="1"/>
  <c r="G214" i="1"/>
  <c r="G166" i="1"/>
  <c r="G165" i="1" s="1"/>
  <c r="F66" i="9" s="1"/>
  <c r="I66" i="9" s="1"/>
  <c r="J66" i="9" s="1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11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A5" i="2"/>
  <c r="G235" i="1"/>
  <c r="G234" i="1" s="1"/>
  <c r="G233" i="1"/>
  <c r="G232" i="1" s="1"/>
  <c r="G231" i="1"/>
  <c r="G230" i="1" s="1"/>
  <c r="F132" i="2" l="1"/>
  <c r="I132" i="2" s="1"/>
  <c r="F44" i="9"/>
  <c r="I44" i="9" s="1"/>
  <c r="J44" i="9" s="1"/>
  <c r="F130" i="2"/>
  <c r="I130" i="2" s="1"/>
  <c r="F38" i="9"/>
  <c r="I38" i="9" s="1"/>
  <c r="J38" i="9" s="1"/>
  <c r="F131" i="2"/>
  <c r="I131" i="2" s="1"/>
  <c r="F82" i="9"/>
  <c r="I82" i="9" s="1"/>
  <c r="J82" i="9" s="1"/>
  <c r="F93" i="2"/>
  <c r="I93" i="2" s="1"/>
  <c r="I128" i="2" l="1"/>
  <c r="C23" i="6" s="1"/>
  <c r="F127" i="2"/>
  <c r="I127" i="2" s="1"/>
  <c r="G223" i="1"/>
  <c r="G222" i="1" s="1"/>
  <c r="G221" i="1"/>
  <c r="G220" i="1" s="1"/>
  <c r="G219" i="1"/>
  <c r="G218" i="1" s="1"/>
  <c r="G191" i="1"/>
  <c r="G190" i="1" s="1"/>
  <c r="I107" i="2" s="1"/>
  <c r="C18" i="6" s="1"/>
  <c r="I151" i="2"/>
  <c r="G253" i="1"/>
  <c r="G252" i="1" s="1"/>
  <c r="I143" i="2" s="1"/>
  <c r="G243" i="1"/>
  <c r="G242" i="1" s="1"/>
  <c r="G241" i="1"/>
  <c r="G240" i="1" s="1"/>
  <c r="G239" i="1"/>
  <c r="G238" i="1" s="1"/>
  <c r="E208" i="1"/>
  <c r="G197" i="1"/>
  <c r="G196" i="1" s="1"/>
  <c r="G201" i="1"/>
  <c r="G200" i="1" s="1"/>
  <c r="G199" i="1"/>
  <c r="G198" i="1" s="1"/>
  <c r="G164" i="1"/>
  <c r="G163" i="1" s="1"/>
  <c r="F115" i="9" s="1"/>
  <c r="I115" i="9" s="1"/>
  <c r="J115" i="9" s="1"/>
  <c r="G162" i="1"/>
  <c r="G161" i="1" s="1"/>
  <c r="F85" i="9" s="1"/>
  <c r="I85" i="9" s="1"/>
  <c r="J85" i="9" s="1"/>
  <c r="G160" i="1"/>
  <c r="G159" i="1" s="1"/>
  <c r="F125" i="9" s="1"/>
  <c r="I125" i="9" s="1"/>
  <c r="J125" i="9" s="1"/>
  <c r="G158" i="1"/>
  <c r="G157" i="1" s="1"/>
  <c r="F119" i="9" s="1"/>
  <c r="I119" i="9" s="1"/>
  <c r="J119" i="9" s="1"/>
  <c r="G156" i="1"/>
  <c r="G155" i="1" s="1"/>
  <c r="F121" i="9" s="1"/>
  <c r="I121" i="9" s="1"/>
  <c r="J121" i="9" s="1"/>
  <c r="G154" i="1"/>
  <c r="G153" i="1" s="1"/>
  <c r="F114" i="9" s="1"/>
  <c r="I114" i="9" s="1"/>
  <c r="J114" i="9" s="1"/>
  <c r="G152" i="1"/>
  <c r="G151" i="1" s="1"/>
  <c r="F113" i="9" s="1"/>
  <c r="I113" i="9" s="1"/>
  <c r="J113" i="9" s="1"/>
  <c r="G150" i="1"/>
  <c r="G149" i="1"/>
  <c r="F116" i="9" s="1"/>
  <c r="I116" i="9" s="1"/>
  <c r="J116" i="9" s="1"/>
  <c r="G140" i="1"/>
  <c r="G139" i="1" s="1"/>
  <c r="F111" i="9" s="1"/>
  <c r="I111" i="9" s="1"/>
  <c r="J111" i="9" s="1"/>
  <c r="G138" i="1"/>
  <c r="G137" i="1" s="1"/>
  <c r="F99" i="9" s="1"/>
  <c r="I99" i="9" s="1"/>
  <c r="J99" i="9" s="1"/>
  <c r="G136" i="1"/>
  <c r="G135" i="1" s="1"/>
  <c r="F104" i="9" s="1"/>
  <c r="I104" i="9" s="1"/>
  <c r="J104" i="9" s="1"/>
  <c r="G132" i="1"/>
  <c r="G131" i="1" s="1"/>
  <c r="G96" i="1"/>
  <c r="G95" i="1"/>
  <c r="G94" i="1"/>
  <c r="G93" i="1"/>
  <c r="G88" i="1"/>
  <c r="G87" i="1"/>
  <c r="G62" i="1"/>
  <c r="G61" i="1"/>
  <c r="G84" i="1"/>
  <c r="G83" i="1"/>
  <c r="G82" i="1"/>
  <c r="G81" i="1"/>
  <c r="F111" i="2" l="1"/>
  <c r="I111" i="2" s="1"/>
  <c r="F33" i="9"/>
  <c r="I33" i="9" s="1"/>
  <c r="J33" i="9" s="1"/>
  <c r="F57" i="2"/>
  <c r="I57" i="2" s="1"/>
  <c r="F93" i="9"/>
  <c r="I93" i="9" s="1"/>
  <c r="J93" i="9" s="1"/>
  <c r="F50" i="2"/>
  <c r="I50" i="2" s="1"/>
  <c r="F96" i="9"/>
  <c r="I96" i="9" s="1"/>
  <c r="J96" i="9" s="1"/>
  <c r="F124" i="2"/>
  <c r="I124" i="2" s="1"/>
  <c r="F108" i="9"/>
  <c r="I108" i="9" s="1"/>
  <c r="J108" i="9" s="1"/>
  <c r="F56" i="2"/>
  <c r="I56" i="2" s="1"/>
  <c r="F70" i="9"/>
  <c r="I70" i="9" s="1"/>
  <c r="J70" i="9" s="1"/>
  <c r="F113" i="2"/>
  <c r="F35" i="9"/>
  <c r="I35" i="9" s="1"/>
  <c r="J35" i="9" s="1"/>
  <c r="F94" i="9"/>
  <c r="I94" i="9" s="1"/>
  <c r="J94" i="9" s="1"/>
  <c r="F86" i="9"/>
  <c r="I86" i="9" s="1"/>
  <c r="J86" i="9" s="1"/>
  <c r="F125" i="2"/>
  <c r="I125" i="2" s="1"/>
  <c r="F123" i="9"/>
  <c r="I123" i="9" s="1"/>
  <c r="J123" i="9" s="1"/>
  <c r="F112" i="2"/>
  <c r="I112" i="2" s="1"/>
  <c r="F15" i="9"/>
  <c r="I15" i="9" s="1"/>
  <c r="J15" i="9" s="1"/>
  <c r="F137" i="2"/>
  <c r="I137" i="2" s="1"/>
  <c r="F64" i="9"/>
  <c r="I64" i="9" s="1"/>
  <c r="J64" i="9" s="1"/>
  <c r="F40" i="2"/>
  <c r="I40" i="2" s="1"/>
  <c r="F53" i="9"/>
  <c r="I53" i="9" s="1"/>
  <c r="J53" i="9" s="1"/>
  <c r="F126" i="2"/>
  <c r="I126" i="2" s="1"/>
  <c r="F100" i="9"/>
  <c r="I100" i="9" s="1"/>
  <c r="J100" i="9" s="1"/>
  <c r="F51" i="2"/>
  <c r="I51" i="2" s="1"/>
  <c r="F91" i="9"/>
  <c r="I91" i="9" s="1"/>
  <c r="J91" i="9" s="1"/>
  <c r="F53" i="2"/>
  <c r="I53" i="2" s="1"/>
  <c r="F55" i="9"/>
  <c r="I55" i="9" s="1"/>
  <c r="J55" i="9" s="1"/>
  <c r="F136" i="2"/>
  <c r="I136" i="2" s="1"/>
  <c r="F23" i="9"/>
  <c r="I23" i="9" s="1"/>
  <c r="J23" i="9" s="1"/>
  <c r="F135" i="2"/>
  <c r="I135" i="2" s="1"/>
  <c r="F14" i="9"/>
  <c r="I14" i="9" s="1"/>
  <c r="J14" i="9" s="1"/>
  <c r="F92" i="2"/>
  <c r="I92" i="2" s="1"/>
  <c r="F78" i="2"/>
  <c r="I78" i="2" s="1"/>
  <c r="F87" i="2"/>
  <c r="I87" i="2" s="1"/>
  <c r="F76" i="2"/>
  <c r="I76" i="2" s="1"/>
  <c r="F75" i="2"/>
  <c r="F79" i="2"/>
  <c r="I79" i="2" s="1"/>
  <c r="F85" i="2"/>
  <c r="I85" i="2" s="1"/>
  <c r="F89" i="2"/>
  <c r="I89" i="2" s="1"/>
  <c r="F80" i="2"/>
  <c r="I80" i="2" s="1"/>
  <c r="F90" i="2"/>
  <c r="I90" i="2" s="1"/>
  <c r="F86" i="2"/>
  <c r="I86" i="2" s="1"/>
  <c r="F88" i="2"/>
  <c r="I88" i="2" s="1"/>
  <c r="F91" i="2"/>
  <c r="I91" i="2" s="1"/>
  <c r="G48" i="1"/>
  <c r="G47" i="1"/>
  <c r="G26" i="1"/>
  <c r="G25" i="1" s="1"/>
  <c r="E17" i="1"/>
  <c r="G17" i="1" s="1"/>
  <c r="C22" i="6" l="1"/>
  <c r="F33" i="2"/>
  <c r="I33" i="2" s="1"/>
  <c r="F87" i="9"/>
  <c r="I87" i="9" s="1"/>
  <c r="J87" i="9" s="1"/>
  <c r="F19" i="2"/>
  <c r="I19" i="2" s="1"/>
  <c r="F118" i="9"/>
  <c r="I118" i="9" s="1"/>
  <c r="J118" i="9" s="1"/>
  <c r="G16" i="1"/>
  <c r="E15" i="1"/>
  <c r="G292" i="1"/>
  <c r="G291" i="1" s="1"/>
  <c r="F160" i="2"/>
  <c r="I160" i="2" s="1"/>
  <c r="G273" i="1"/>
  <c r="G272" i="1"/>
  <c r="G271" i="1"/>
  <c r="G270" i="1"/>
  <c r="G257" i="1"/>
  <c r="G256" i="1" s="1"/>
  <c r="I145" i="2" s="1"/>
  <c r="G255" i="1"/>
  <c r="G254" i="1" s="1"/>
  <c r="I144" i="2" s="1"/>
  <c r="E249" i="1"/>
  <c r="E247" i="1"/>
  <c r="G114" i="1"/>
  <c r="G113" i="1" s="1"/>
  <c r="F83" i="9" s="1"/>
  <c r="I83" i="9" s="1"/>
  <c r="J83" i="9" s="1"/>
  <c r="G112" i="1"/>
  <c r="F105" i="9" s="1"/>
  <c r="I105" i="9" s="1"/>
  <c r="J105" i="9" s="1"/>
  <c r="G104" i="1"/>
  <c r="G102" i="1"/>
  <c r="G100" i="1"/>
  <c r="G98" i="1"/>
  <c r="G92" i="1"/>
  <c r="G90" i="1"/>
  <c r="G86" i="1"/>
  <c r="G80" i="1"/>
  <c r="G78" i="1"/>
  <c r="G76" i="1"/>
  <c r="G74" i="1"/>
  <c r="G70" i="1"/>
  <c r="G68" i="1"/>
  <c r="G64" i="1"/>
  <c r="G60" i="1"/>
  <c r="G56" i="1"/>
  <c r="G54" i="1"/>
  <c r="G40" i="1"/>
  <c r="G42" i="1"/>
  <c r="G103" i="1"/>
  <c r="G101" i="1"/>
  <c r="G99" i="1"/>
  <c r="G97" i="1"/>
  <c r="G91" i="1"/>
  <c r="G89" i="1"/>
  <c r="G85" i="1"/>
  <c r="G79" i="1"/>
  <c r="G77" i="1"/>
  <c r="G32" i="1"/>
  <c r="G31" i="1" s="1"/>
  <c r="C18" i="2"/>
  <c r="D18" i="2"/>
  <c r="E20" i="1"/>
  <c r="G20" i="1" s="1"/>
  <c r="E19" i="1"/>
  <c r="F23" i="2" l="1"/>
  <c r="I23" i="2" s="1"/>
  <c r="I21" i="2" s="1"/>
  <c r="C12" i="6" s="1"/>
  <c r="F65" i="9"/>
  <c r="I65" i="9" s="1"/>
  <c r="J65" i="9" s="1"/>
  <c r="F154" i="2"/>
  <c r="I154" i="2" s="1"/>
  <c r="I147" i="2" s="1"/>
  <c r="F16" i="9"/>
  <c r="I16" i="9" s="1"/>
  <c r="J16" i="9" s="1"/>
  <c r="F48" i="2"/>
  <c r="I48" i="2" s="1"/>
  <c r="F126" i="9"/>
  <c r="I126" i="9" s="1"/>
  <c r="J126" i="9" s="1"/>
  <c r="F52" i="2"/>
  <c r="I52" i="2" s="1"/>
  <c r="F47" i="9"/>
  <c r="I47" i="9" s="1"/>
  <c r="J47" i="9" s="1"/>
  <c r="F49" i="2"/>
  <c r="I49" i="2" s="1"/>
  <c r="F124" i="9"/>
  <c r="I124" i="9" s="1"/>
  <c r="J124" i="9" s="1"/>
  <c r="F58" i="2"/>
  <c r="I58" i="2" s="1"/>
  <c r="F109" i="9"/>
  <c r="I109" i="9" s="1"/>
  <c r="J109" i="9" s="1"/>
  <c r="F59" i="2"/>
  <c r="I59" i="2" s="1"/>
  <c r="F89" i="9"/>
  <c r="I89" i="9" s="1"/>
  <c r="J89" i="9" s="1"/>
  <c r="F61" i="2"/>
  <c r="I61" i="2" s="1"/>
  <c r="F54" i="9"/>
  <c r="I54" i="9" s="1"/>
  <c r="J54" i="9" s="1"/>
  <c r="F15" i="2"/>
  <c r="I15" i="2" s="1"/>
  <c r="F120" i="9"/>
  <c r="I120" i="9" s="1"/>
  <c r="J120" i="9" s="1"/>
  <c r="F60" i="2"/>
  <c r="I60" i="2" s="1"/>
  <c r="F90" i="9"/>
  <c r="I90" i="9" s="1"/>
  <c r="J90" i="9" s="1"/>
  <c r="F164" i="2"/>
  <c r="I164" i="2" s="1"/>
  <c r="F12" i="9"/>
  <c r="I12" i="9" s="1"/>
  <c r="J12" i="9" s="1"/>
  <c r="F153" i="2"/>
  <c r="I153" i="2" s="1"/>
  <c r="F63" i="9"/>
  <c r="I63" i="9" s="1"/>
  <c r="J63" i="9" s="1"/>
  <c r="F55" i="2"/>
  <c r="I55" i="2" s="1"/>
  <c r="F98" i="9"/>
  <c r="I98" i="9" s="1"/>
  <c r="J98" i="9" s="1"/>
  <c r="F54" i="2"/>
  <c r="I54" i="2" s="1"/>
  <c r="F68" i="9"/>
  <c r="I68" i="9" s="1"/>
  <c r="J68" i="9" s="1"/>
  <c r="F67" i="2"/>
  <c r="I67" i="2" s="1"/>
  <c r="G111" i="1"/>
  <c r="F66" i="2"/>
  <c r="C25" i="6"/>
  <c r="G19" i="1"/>
  <c r="G18" i="1" s="1"/>
  <c r="G15" i="1"/>
  <c r="G14" i="1" s="1"/>
  <c r="E23" i="2"/>
  <c r="F14" i="2" l="1"/>
  <c r="I14" i="2" s="1"/>
  <c r="F75" i="9"/>
  <c r="I75" i="9" s="1"/>
  <c r="J75" i="9" s="1"/>
  <c r="F16" i="2"/>
  <c r="I16" i="2" s="1"/>
  <c r="F101" i="9"/>
  <c r="I101" i="9" s="1"/>
  <c r="J101" i="9" s="1"/>
  <c r="I66" i="2"/>
  <c r="A4" i="2"/>
  <c r="G73" i="1" l="1"/>
  <c r="G71" i="1"/>
  <c r="G51" i="1"/>
  <c r="F81" i="9" s="1"/>
  <c r="I81" i="9" s="1"/>
  <c r="J81" i="9" s="1"/>
  <c r="G75" i="1"/>
  <c r="G69" i="1"/>
  <c r="G67" i="1"/>
  <c r="F43" i="2" l="1"/>
  <c r="I43" i="2" s="1"/>
  <c r="F76" i="9"/>
  <c r="I76" i="9" s="1"/>
  <c r="J76" i="9" s="1"/>
  <c r="F44" i="2"/>
  <c r="I44" i="2" s="1"/>
  <c r="F80" i="9"/>
  <c r="I80" i="9" s="1"/>
  <c r="J80" i="9" s="1"/>
  <c r="F47" i="2"/>
  <c r="F59" i="9"/>
  <c r="I59" i="9" s="1"/>
  <c r="J59" i="9" s="1"/>
  <c r="F46" i="2"/>
  <c r="I46" i="2" s="1"/>
  <c r="F20" i="9"/>
  <c r="I20" i="9" s="1"/>
  <c r="J20" i="9" s="1"/>
  <c r="F45" i="2"/>
  <c r="I45" i="2" s="1"/>
  <c r="F24" i="9"/>
  <c r="I24" i="9" s="1"/>
  <c r="J24" i="9" s="1"/>
  <c r="I47" i="2"/>
  <c r="G52" i="1"/>
  <c r="F35" i="2"/>
  <c r="I35" i="2" s="1"/>
  <c r="G55" i="1"/>
  <c r="F37" i="2" l="1"/>
  <c r="I37" i="2" s="1"/>
  <c r="F79" i="9"/>
  <c r="I79" i="9" s="1"/>
  <c r="J79" i="9" s="1"/>
  <c r="G144" i="1"/>
  <c r="G143" i="1"/>
  <c r="F78" i="9" s="1"/>
  <c r="I78" i="9" s="1"/>
  <c r="J78" i="9" s="1"/>
  <c r="F82" i="2" l="1"/>
  <c r="I82" i="2" s="1"/>
  <c r="G281" i="1"/>
  <c r="G280" i="1"/>
  <c r="F52" i="9" s="1"/>
  <c r="I52" i="9" s="1"/>
  <c r="J52" i="9" s="1"/>
  <c r="G269" i="1"/>
  <c r="G268" i="1"/>
  <c r="G264" i="1"/>
  <c r="F150" i="2" l="1"/>
  <c r="I150" i="2" s="1"/>
  <c r="F18" i="9"/>
  <c r="I18" i="9" s="1"/>
  <c r="J18" i="9" s="1"/>
  <c r="F152" i="2"/>
  <c r="I152" i="2" s="1"/>
  <c r="F58" i="9"/>
  <c r="I58" i="9" s="1"/>
  <c r="J58" i="9" s="1"/>
  <c r="F159" i="2"/>
  <c r="I159" i="2" s="1"/>
  <c r="G249" i="1"/>
  <c r="G248" i="1" s="1"/>
  <c r="G247" i="1"/>
  <c r="G246" i="1" s="1"/>
  <c r="F139" i="2" l="1"/>
  <c r="I139" i="2" s="1"/>
  <c r="F30" i="9"/>
  <c r="I30" i="9" s="1"/>
  <c r="J30" i="9" s="1"/>
  <c r="F140" i="2"/>
  <c r="I140" i="2" s="1"/>
  <c r="F84" i="9"/>
  <c r="I84" i="9" s="1"/>
  <c r="J84" i="9" s="1"/>
  <c r="G187" i="1"/>
  <c r="G180" i="1"/>
  <c r="G179" i="1" s="1"/>
  <c r="F101" i="2" l="1"/>
  <c r="I101" i="2" s="1"/>
  <c r="F19" i="9"/>
  <c r="I19" i="9" s="1"/>
  <c r="J19" i="9" s="1"/>
  <c r="E48" i="2"/>
  <c r="E45" i="2"/>
  <c r="E41" i="2"/>
  <c r="E39" i="2"/>
  <c r="I99" i="2" l="1"/>
  <c r="C16" i="6" s="1"/>
  <c r="G279" i="1"/>
  <c r="G278" i="1" s="1"/>
  <c r="F31" i="9" s="1"/>
  <c r="I31" i="9" s="1"/>
  <c r="J31" i="9" s="1"/>
  <c r="F158" i="2" l="1"/>
  <c r="I158" i="2" s="1"/>
  <c r="C27" i="6" s="1"/>
  <c r="G207" i="1"/>
  <c r="F117" i="2" l="1"/>
  <c r="I117" i="2" s="1"/>
  <c r="F29" i="9"/>
  <c r="I29" i="9" s="1"/>
  <c r="J29" i="9" s="1"/>
  <c r="C20" i="6"/>
  <c r="G208" i="1"/>
  <c r="G186" i="1"/>
  <c r="F48" i="9" s="1"/>
  <c r="I48" i="9" s="1"/>
  <c r="J48" i="9" s="1"/>
  <c r="G127" i="1"/>
  <c r="F77" i="9" s="1"/>
  <c r="I77" i="9" s="1"/>
  <c r="J77" i="9" s="1"/>
  <c r="G121" i="1"/>
  <c r="F88" i="9" s="1"/>
  <c r="I88" i="9" s="1"/>
  <c r="J88" i="9" s="1"/>
  <c r="G65" i="1"/>
  <c r="G63" i="1"/>
  <c r="G59" i="1"/>
  <c r="G57" i="1"/>
  <c r="G53" i="1"/>
  <c r="G49" i="1"/>
  <c r="F46" i="9" s="1"/>
  <c r="I46" i="9" s="1"/>
  <c r="J46" i="9" s="1"/>
  <c r="G45" i="1"/>
  <c r="G41" i="1"/>
  <c r="G39" i="1"/>
  <c r="F21" i="9" s="1"/>
  <c r="I21" i="9" s="1"/>
  <c r="J21" i="9" s="1"/>
  <c r="F30" i="2" l="1"/>
  <c r="I30" i="2" s="1"/>
  <c r="F36" i="9"/>
  <c r="I36" i="9" s="1"/>
  <c r="J36" i="9" s="1"/>
  <c r="F38" i="2"/>
  <c r="I38" i="2" s="1"/>
  <c r="F107" i="9"/>
  <c r="I107" i="9" s="1"/>
  <c r="J107" i="9" s="1"/>
  <c r="F39" i="2"/>
  <c r="I39" i="2" s="1"/>
  <c r="F42" i="9"/>
  <c r="I42" i="9" s="1"/>
  <c r="J42" i="9" s="1"/>
  <c r="F41" i="2"/>
  <c r="I41" i="2" s="1"/>
  <c r="F92" i="9"/>
  <c r="I92" i="9" s="1"/>
  <c r="J92" i="9" s="1"/>
  <c r="F36" i="2"/>
  <c r="I36" i="2" s="1"/>
  <c r="F112" i="9"/>
  <c r="I112" i="9" s="1"/>
  <c r="J112" i="9" s="1"/>
  <c r="F42" i="2"/>
  <c r="I42" i="2" s="1"/>
  <c r="F102" i="9"/>
  <c r="I102" i="9" s="1"/>
  <c r="J102" i="9" s="1"/>
  <c r="F32" i="2"/>
  <c r="I32" i="2" s="1"/>
  <c r="F32" i="9"/>
  <c r="I32" i="9" s="1"/>
  <c r="J32" i="9" s="1"/>
  <c r="F71" i="2"/>
  <c r="I71" i="2" s="1"/>
  <c r="F74" i="2"/>
  <c r="I74" i="2" s="1"/>
  <c r="F29" i="2"/>
  <c r="I29" i="2" s="1"/>
  <c r="G50" i="1"/>
  <c r="F34" i="2"/>
  <c r="I34" i="2" s="1"/>
  <c r="G66" i="1"/>
  <c r="G58" i="1"/>
  <c r="G36" i="1" l="1"/>
  <c r="G24" i="1"/>
  <c r="G23" i="1" s="1"/>
  <c r="F127" i="9" s="1"/>
  <c r="I127" i="9" s="1"/>
  <c r="J127" i="9" s="1"/>
  <c r="G22" i="1"/>
  <c r="G35" i="1" l="1"/>
  <c r="F26" i="2" l="1"/>
  <c r="I26" i="2" s="1"/>
  <c r="I24" i="2" s="1"/>
  <c r="C13" i="6" s="1"/>
  <c r="F110" i="9"/>
  <c r="I110" i="9" s="1"/>
  <c r="J110" i="9" s="1"/>
  <c r="F18" i="2"/>
  <c r="I18" i="2" s="1"/>
  <c r="G21" i="1"/>
  <c r="F17" i="2" l="1"/>
  <c r="I17" i="2" s="1"/>
  <c r="F122" i="9"/>
  <c r="I122" i="9" s="1"/>
  <c r="J122" i="9" s="1"/>
  <c r="G126" i="1"/>
  <c r="G125" i="1" s="1"/>
  <c r="F67" i="9" s="1"/>
  <c r="I67" i="9" s="1"/>
  <c r="J67" i="9" s="1"/>
  <c r="G108" i="1"/>
  <c r="F28" i="9" s="1"/>
  <c r="I28" i="9" s="1"/>
  <c r="J28" i="9" s="1"/>
  <c r="G148" i="1"/>
  <c r="G147" i="1" s="1"/>
  <c r="F117" i="9" s="1"/>
  <c r="I117" i="9" s="1"/>
  <c r="J117" i="9" s="1"/>
  <c r="G146" i="1"/>
  <c r="G145" i="1" s="1"/>
  <c r="F106" i="9" s="1"/>
  <c r="I106" i="9" s="1"/>
  <c r="J106" i="9" s="1"/>
  <c r="G142" i="1"/>
  <c r="G141" i="1" s="1"/>
  <c r="F103" i="9" s="1"/>
  <c r="I103" i="9" s="1"/>
  <c r="J103" i="9" s="1"/>
  <c r="G134" i="1"/>
  <c r="G133" i="1" s="1"/>
  <c r="F69" i="9" s="1"/>
  <c r="I69" i="9" s="1"/>
  <c r="J69" i="9" s="1"/>
  <c r="G130" i="1"/>
  <c r="G129" i="1" s="1"/>
  <c r="I75" i="2" s="1"/>
  <c r="G124" i="1"/>
  <c r="G123" i="1" s="1"/>
  <c r="F95" i="9" s="1"/>
  <c r="I95" i="9" s="1"/>
  <c r="J95" i="9" s="1"/>
  <c r="G120" i="1"/>
  <c r="G119" i="1" s="1"/>
  <c r="F39" i="9" s="1"/>
  <c r="I39" i="9" s="1"/>
  <c r="J39" i="9" s="1"/>
  <c r="G118" i="1"/>
  <c r="G117" i="1" s="1"/>
  <c r="F45" i="9" s="1"/>
  <c r="I45" i="9" s="1"/>
  <c r="J45" i="9" s="1"/>
  <c r="G116" i="1"/>
  <c r="G115" i="1" s="1"/>
  <c r="F68" i="2" l="1"/>
  <c r="I68" i="2" s="1"/>
  <c r="F97" i="9"/>
  <c r="I97" i="9" s="1"/>
  <c r="J97" i="9" s="1"/>
  <c r="F70" i="2"/>
  <c r="I70" i="2" s="1"/>
  <c r="F83" i="2"/>
  <c r="I83" i="2" s="1"/>
  <c r="F69" i="2"/>
  <c r="I69" i="2" s="1"/>
  <c r="F72" i="2"/>
  <c r="I72" i="2" s="1"/>
  <c r="F77" i="2"/>
  <c r="I77" i="2" s="1"/>
  <c r="F81" i="2"/>
  <c r="I81" i="2" s="1"/>
  <c r="F84" i="2"/>
  <c r="I84" i="2" s="1"/>
  <c r="G107" i="1"/>
  <c r="F64" i="2"/>
  <c r="F73" i="2"/>
  <c r="I73" i="2" s="1"/>
  <c r="I113" i="2"/>
  <c r="C19" i="6" s="1"/>
  <c r="I64" i="2" l="1"/>
  <c r="C15" i="6" s="1"/>
  <c r="F104" i="2"/>
  <c r="I104" i="2" s="1"/>
  <c r="I102" i="2" s="1"/>
  <c r="C17" i="6" s="1"/>
  <c r="G290" i="1" l="1"/>
  <c r="E104" i="2"/>
  <c r="C104" i="2"/>
  <c r="E36" i="2"/>
  <c r="E17" i="2"/>
  <c r="E18" i="2"/>
  <c r="D17" i="2"/>
  <c r="C17" i="2"/>
  <c r="E13" i="2"/>
  <c r="D13" i="2"/>
  <c r="C13" i="2"/>
  <c r="G289" i="1" l="1"/>
  <c r="F13" i="9" s="1"/>
  <c r="I13" i="9" s="1"/>
  <c r="J13" i="9" s="1"/>
  <c r="G46" i="1"/>
  <c r="G44" i="1"/>
  <c r="F163" i="2" l="1"/>
  <c r="I163" i="2" s="1"/>
  <c r="C28" i="6" s="1"/>
  <c r="G43" i="1"/>
  <c r="F31" i="2" l="1"/>
  <c r="I31" i="2" s="1"/>
  <c r="C14" i="6" s="1"/>
  <c r="F22" i="9"/>
  <c r="I22" i="9" s="1"/>
  <c r="J22" i="9" s="1"/>
  <c r="G245" i="1"/>
  <c r="G244" i="1" s="1"/>
  <c r="F138" i="2" l="1"/>
  <c r="I138" i="2" s="1"/>
  <c r="C24" i="6" s="1"/>
  <c r="F37" i="9"/>
  <c r="I37" i="9" s="1"/>
  <c r="J37" i="9" s="1"/>
  <c r="G13" i="1"/>
  <c r="G12" i="1" s="1"/>
  <c r="F41" i="9" s="1"/>
  <c r="I41" i="9" s="1"/>
  <c r="J41" i="9" s="1"/>
  <c r="F13" i="2" l="1"/>
  <c r="I13" i="2" s="1"/>
  <c r="I11" i="2" s="1"/>
  <c r="G265" i="1"/>
  <c r="G267" i="1"/>
  <c r="G266" i="1" s="1"/>
  <c r="G263" i="1"/>
  <c r="G262" i="1" s="1"/>
  <c r="G14" i="4"/>
  <c r="H14" i="4"/>
  <c r="F149" i="2" l="1"/>
  <c r="I149" i="2" s="1"/>
  <c r="C26" i="6" s="1"/>
  <c r="F17" i="9"/>
  <c r="I17" i="9" s="1"/>
  <c r="J17" i="9" s="1"/>
  <c r="C11" i="6"/>
  <c r="G213" i="1"/>
  <c r="F121" i="2" l="1"/>
  <c r="I121" i="2" s="1"/>
  <c r="C21" i="6" s="1"/>
  <c r="F11" i="9"/>
  <c r="I11" i="9" s="1"/>
  <c r="J11" i="9" s="1"/>
  <c r="K11" i="9" s="1"/>
  <c r="K12" i="9" s="1"/>
  <c r="K13" i="9" s="1"/>
  <c r="K14" i="9" s="1"/>
  <c r="K15" i="9" s="1"/>
  <c r="K16" i="9" s="1"/>
  <c r="K17" i="9" s="1"/>
  <c r="K18" i="9" s="1"/>
  <c r="K19" i="9" s="1"/>
  <c r="K20" i="9" s="1"/>
  <c r="K21" i="9" s="1"/>
  <c r="K22" i="9" s="1"/>
  <c r="K23" i="9" s="1"/>
  <c r="K24" i="9" s="1"/>
  <c r="K25" i="9" s="1"/>
  <c r="K26" i="9" s="1"/>
  <c r="K27" i="9" s="1"/>
  <c r="K28" i="9" s="1"/>
  <c r="K29" i="9" s="1"/>
  <c r="K30" i="9" s="1"/>
  <c r="K31" i="9" s="1"/>
  <c r="K32" i="9" s="1"/>
  <c r="K33" i="9" s="1"/>
  <c r="K34" i="9" s="1"/>
  <c r="K35" i="9" s="1"/>
  <c r="K36" i="9" s="1"/>
  <c r="K37" i="9" s="1"/>
  <c r="K38" i="9" s="1"/>
  <c r="K39" i="9" s="1"/>
  <c r="K40" i="9" s="1"/>
  <c r="K41" i="9" s="1"/>
  <c r="K42" i="9" s="1"/>
  <c r="K43" i="9" s="1"/>
  <c r="K44" i="9" s="1"/>
  <c r="K45" i="9" s="1"/>
  <c r="K46" i="9" s="1"/>
  <c r="K47" i="9" s="1"/>
  <c r="K48" i="9" s="1"/>
  <c r="K49" i="9" s="1"/>
  <c r="K50" i="9" s="1"/>
  <c r="K51" i="9" s="1"/>
  <c r="K52" i="9" s="1"/>
  <c r="K53" i="9" s="1"/>
  <c r="K54" i="9" s="1"/>
  <c r="K55" i="9" s="1"/>
  <c r="K56" i="9" s="1"/>
  <c r="K57" i="9" s="1"/>
  <c r="K58" i="9" s="1"/>
  <c r="K59" i="9" s="1"/>
  <c r="K60" i="9" s="1"/>
  <c r="K61" i="9" s="1"/>
  <c r="K62" i="9" s="1"/>
  <c r="K63" i="9" s="1"/>
  <c r="K64" i="9" s="1"/>
  <c r="K65" i="9" s="1"/>
  <c r="K66" i="9" s="1"/>
  <c r="K67" i="9" s="1"/>
  <c r="K68" i="9" s="1"/>
  <c r="K69" i="9" s="1"/>
  <c r="K70" i="9" s="1"/>
  <c r="K71" i="9" s="1"/>
  <c r="K72" i="9" s="1"/>
  <c r="K73" i="9" s="1"/>
  <c r="K74" i="9" s="1"/>
  <c r="K75" i="9" s="1"/>
  <c r="K76" i="9" s="1"/>
  <c r="K77" i="9" s="1"/>
  <c r="K78" i="9" s="1"/>
  <c r="K79" i="9" s="1"/>
  <c r="K80" i="9" s="1"/>
  <c r="K81" i="9" s="1"/>
  <c r="K82" i="9" s="1"/>
  <c r="K83" i="9" s="1"/>
  <c r="K84" i="9" s="1"/>
  <c r="K85" i="9" s="1"/>
  <c r="K86" i="9" s="1"/>
  <c r="K87" i="9" s="1"/>
  <c r="K88" i="9" s="1"/>
  <c r="K89" i="9" s="1"/>
  <c r="K90" i="9" s="1"/>
  <c r="K91" i="9" s="1"/>
  <c r="K92" i="9" s="1"/>
  <c r="K93" i="9" s="1"/>
  <c r="K94" i="9" s="1"/>
  <c r="K95" i="9" s="1"/>
  <c r="K96" i="9" s="1"/>
  <c r="K97" i="9" s="1"/>
  <c r="K98" i="9" s="1"/>
  <c r="K99" i="9" s="1"/>
  <c r="K100" i="9" s="1"/>
  <c r="K101" i="9" s="1"/>
  <c r="K102" i="9" s="1"/>
  <c r="K103" i="9" s="1"/>
  <c r="K104" i="9" s="1"/>
  <c r="K105" i="9" s="1"/>
  <c r="K106" i="9" s="1"/>
  <c r="K107" i="9" s="1"/>
  <c r="K108" i="9" s="1"/>
  <c r="K109" i="9" s="1"/>
  <c r="K110" i="9" s="1"/>
  <c r="K111" i="9" s="1"/>
  <c r="K112" i="9" s="1"/>
  <c r="K113" i="9" s="1"/>
  <c r="K114" i="9" s="1"/>
  <c r="K115" i="9" s="1"/>
  <c r="K116" i="9" s="1"/>
  <c r="K117" i="9" s="1"/>
  <c r="K118" i="9" s="1"/>
  <c r="K119" i="9" s="1"/>
  <c r="K120" i="9" s="1"/>
  <c r="K121" i="9" s="1"/>
  <c r="K122" i="9" s="1"/>
  <c r="K123" i="9" s="1"/>
  <c r="K124" i="9" s="1"/>
  <c r="K125" i="9" s="1"/>
  <c r="K126" i="9" s="1"/>
  <c r="K127" i="9" s="1"/>
  <c r="I166" i="2"/>
  <c r="I167" i="2" l="1"/>
  <c r="I168" i="2" s="1"/>
  <c r="G29" i="6"/>
  <c r="C29" i="6"/>
  <c r="D21" i="6" s="1"/>
  <c r="F29" i="6"/>
  <c r="H29" i="6"/>
  <c r="E29" i="6"/>
  <c r="F31" i="6" l="1"/>
  <c r="F30" i="6"/>
  <c r="H30" i="6"/>
  <c r="H31" i="6"/>
  <c r="D14" i="6"/>
  <c r="D22" i="6"/>
  <c r="D28" i="6"/>
  <c r="D13" i="6"/>
  <c r="D25" i="6"/>
  <c r="D24" i="6"/>
  <c r="D20" i="6"/>
  <c r="D12" i="6"/>
  <c r="D17" i="6"/>
  <c r="D11" i="6"/>
  <c r="D23" i="6"/>
  <c r="D26" i="6"/>
  <c r="D16" i="6"/>
  <c r="D27" i="6"/>
  <c r="D18" i="6"/>
  <c r="C30" i="6"/>
  <c r="D19" i="6"/>
  <c r="D15" i="6"/>
  <c r="E30" i="6"/>
  <c r="E32" i="6" s="1"/>
  <c r="F32" i="6" s="1"/>
  <c r="E31" i="6"/>
  <c r="E33" i="6" s="1"/>
  <c r="G31" i="6"/>
  <c r="G30" i="6"/>
  <c r="D29" i="6" l="1"/>
  <c r="G32" i="6"/>
  <c r="H32" i="6" l="1"/>
  <c r="G33" i="6" s="1"/>
  <c r="H33" i="6" l="1"/>
  <c r="F33" i="6"/>
</calcChain>
</file>

<file path=xl/sharedStrings.xml><?xml version="1.0" encoding="utf-8"?>
<sst xmlns="http://schemas.openxmlformats.org/spreadsheetml/2006/main" count="2077" uniqueCount="511">
  <si>
    <t xml:space="preserve"> </t>
  </si>
  <si>
    <t xml:space="preserve">SECRETARIA MUNICIPAL DE OBRAS PÚBLICAS </t>
  </si>
  <si>
    <t>Av. Nicolau Abrão, 2649 - St. Central, Catalão - GO, 75701-180</t>
  </si>
  <si>
    <t>302 - TABELA DE CUSTOS DE OBRAS CIVIS - T302 - ABRIL/2025 - COM DESONERAÇÃO</t>
  </si>
  <si>
    <t>MEMÓRIA DE CÁLCULO</t>
  </si>
  <si>
    <t>ITEM</t>
  </si>
  <si>
    <t xml:space="preserve">CÓDIGO </t>
  </si>
  <si>
    <t>UNID.</t>
  </si>
  <si>
    <t>TOTAL</t>
  </si>
  <si>
    <t>1.1</t>
  </si>
  <si>
    <t>m²</t>
  </si>
  <si>
    <t>m</t>
  </si>
  <si>
    <t>GRUPO DE SERVIÇO: 169 - INST.ELÉT./TELEFÔNICA/ACABAMENTO ESTRUTURADO</t>
  </si>
  <si>
    <t>INST. ELÉT./TELEFÔNICA/CABEAMENTO ESTRUTURADO</t>
  </si>
  <si>
    <t>und</t>
  </si>
  <si>
    <t>UNIDADE</t>
  </si>
  <si>
    <t xml:space="preserve"> TOTAL</t>
  </si>
  <si>
    <t>GRUPO DE SERVIÇO: 188 - PINTURA</t>
  </si>
  <si>
    <t>PINTURA</t>
  </si>
  <si>
    <t>EMASSAMENTO COM MASSA PVA DUAS DEMAOS</t>
  </si>
  <si>
    <t>PREFEITURA MUNICIPAL DE CATALÃO</t>
  </si>
  <si>
    <t xml:space="preserve">PLANILHA ORÇAMENTÁRIA </t>
  </si>
  <si>
    <t>TABELA</t>
  </si>
  <si>
    <t xml:space="preserve">CÓD. </t>
  </si>
  <si>
    <t xml:space="preserve">DESCRIÇÃO </t>
  </si>
  <si>
    <t>QUANTIDADE</t>
  </si>
  <si>
    <t>MATERIAL</t>
  </si>
  <si>
    <t>MÃO DE OBRA</t>
  </si>
  <si>
    <t>GOINFRA</t>
  </si>
  <si>
    <t>TOTAIS</t>
  </si>
  <si>
    <t>TOTAL :</t>
  </si>
  <si>
    <t>LEANDRO DAMAS DE OLIVEIRA</t>
  </si>
  <si>
    <t>CRONOGRAMA FÍSICO-FINANCEIRO</t>
  </si>
  <si>
    <t>MÊS</t>
  </si>
  <si>
    <t>GRUPO DE SERVIÇO</t>
  </si>
  <si>
    <t>Valor da etapa</t>
  </si>
  <si>
    <t>% da obra</t>
  </si>
  <si>
    <t>ESQUADRIAS DE MADEIRA</t>
  </si>
  <si>
    <t>Total</t>
  </si>
  <si>
    <t>PORCENTAGEM</t>
  </si>
  <si>
    <t>TOTAL ACUMULADO</t>
  </si>
  <si>
    <t>PORCENTAGEM CONCLUÍDA</t>
  </si>
  <si>
    <t xml:space="preserve">ELABORADO POR: </t>
  </si>
  <si>
    <t>REFORMA  - MUSEU</t>
  </si>
  <si>
    <t>SECRETARIA DE OBRAS PÚBLICAS                                                                                                                                                                                                                                                                                                                                 MUNICÍPIO DE CATALÃO-GO</t>
  </si>
  <si>
    <t>OBRA</t>
  </si>
  <si>
    <t>Bancos</t>
  </si>
  <si>
    <t>B.D.I.</t>
  </si>
  <si>
    <t>ENCARGOS SOCIAIS</t>
  </si>
  <si>
    <t>ONERADO ( ) DESONERADO (x)</t>
  </si>
  <si>
    <t>ENDEREÇO</t>
  </si>
  <si>
    <t>Data</t>
  </si>
  <si>
    <t>ACÓRDÃO 2.622/2013 – TCU – PLENÁRIO / PORTARIA 449/2015 PR-AGETOP</t>
  </si>
  <si>
    <t>Administração Central</t>
  </si>
  <si>
    <t>Valores definidos a partir dos limites no Acórdão nº 2.622/2013 - TCU – Plenário. Valores 1° quartil.</t>
  </si>
  <si>
    <t>Lucro</t>
  </si>
  <si>
    <t>Valores definidos a partir dos limites definidos no Acórdão nº 2.622/2013 - TCU – Plenário.  Valores 1° quartil.</t>
  </si>
  <si>
    <t>Despesas financeiras</t>
  </si>
  <si>
    <t>Valor calculado pela expressão matemática do acórdão 2.369/2011 – TCU – Plenário. (Foi utilizado o valor da Taxa SELIC, estabelecida pela 267ª reunião do COPOM nos dias 10 e 11/12/2024 e ata de publicação em 17/12/2024).</t>
  </si>
  <si>
    <t>Seguros + garantias</t>
  </si>
  <si>
    <t>Valores definidos a partir dos limites no Acórdão nº2.622/2013 - TCU – Plenário. Valores médios. (Seguros contra erros de execução, incêndio e explosão, danos danos da natureza (vendaval, destelhamento, alagamento, inundação, desmoronamento, geadas etc.), emprego de material defeituoso ou inadequado, roubo e/ou furto qualificado, quebra de equipamentos, desmoronamento de estrutura, nas modalidades de Obras Civis em Construção (OCC); Instalação e Montagem (IM); e Obras Civis em Construção e Instalação e Montagem (OCC/IM). Bem como coberturas adicionais para ampliação dessas coberturas básicas, como: cobertura de responsabilidade civil geral, cobertura de responsabilidade civil cruzada, cobertura de despesas extraordinárias, cobertura de tumultos, cobertura de desentulho do local, cobertura de riscos do fabricante, dentre outras, incluindo o seguro de vida em grupo regido pela convenção coletiva dos trabalhadores na indústria da construção civil). Apartir de 24/02/2015 por intermédio da Portaria 449/2015 a Presidência desta casa, na pessoa do Senhor Jayme Eduardo Rincon, determinou a exclusão dos valores referentes aos Seguros de Risco de Engenharia e Responsabilidade Civil do Profissional na composição do cálculo do B.D.I..</t>
  </si>
  <si>
    <t>Riscos</t>
  </si>
  <si>
    <t>Valores definidos a partir dos limites no Acórdão nº 2.622/2013 - TCU – Plenário. Valores 1º quartil.</t>
  </si>
  <si>
    <t>Tributos</t>
  </si>
  <si>
    <t>ISS</t>
  </si>
  <si>
    <t>Alíquota e base de cálculo definida pela legislação municipal, Lei 3.952 de 16 de dezembro de 2021.</t>
  </si>
  <si>
    <t>PIS</t>
  </si>
  <si>
    <t>Alíquota definida por lei (lucro presumido).</t>
  </si>
  <si>
    <t>COFINS</t>
  </si>
  <si>
    <t>CPRB</t>
  </si>
  <si>
    <t>Alíquota definida pelas leis 12.546/11, 12844/13 e 13.161/15 (CPRB – contribuição previdenciária sobre a receita bruta).</t>
  </si>
  <si>
    <t>Resultado</t>
  </si>
  <si>
    <t>A fórmula para estipulação da taxa de BDI estimado adotado é a mesma que foi aplicada para aobtenção das tabelas contidas no Acórdão n.2.622/2013 – TCU - Plenário.</t>
  </si>
  <si>
    <t>Onde:</t>
  </si>
  <si>
    <t>AC = taxa de administração central</t>
  </si>
  <si>
    <t>S = taxa de seguros</t>
  </si>
  <si>
    <t>R = taxa de riscos</t>
  </si>
  <si>
    <t>G = Taxa de garantias</t>
  </si>
  <si>
    <t>DF = taxa de despesas financeiras</t>
  </si>
  <si>
    <t>L = taxa de lucro/remuneração</t>
  </si>
  <si>
    <t>I = taxa de incidência de impostos (PIS, COFINS, CPRB e ISS)</t>
  </si>
  <si>
    <t>RESTAURAÇÃO DAS JANELAS</t>
  </si>
  <si>
    <t>CREA: 1017759553D-GO</t>
  </si>
  <si>
    <t>COMPOSIÇÃO</t>
  </si>
  <si>
    <t>COMP.01</t>
  </si>
  <si>
    <t>______________________________________</t>
  </si>
  <si>
    <t>6.1</t>
  </si>
  <si>
    <t>ESQUADRIAS METÁLICAS</t>
  </si>
  <si>
    <t>1.3</t>
  </si>
  <si>
    <t>2.1</t>
  </si>
  <si>
    <t>3.1</t>
  </si>
  <si>
    <t>4.1</t>
  </si>
  <si>
    <t>4.2</t>
  </si>
  <si>
    <t>5.2</t>
  </si>
  <si>
    <t>7.1</t>
  </si>
  <si>
    <t>BDI (23,81%)</t>
  </si>
  <si>
    <t>TOTAL COM BDI</t>
  </si>
  <si>
    <t>GRUPO DE SERVIÇO: 164 - SERVIÇOS PRELIMINARES</t>
  </si>
  <si>
    <t>SERVIÇOS PRELIMINARES</t>
  </si>
  <si>
    <t>1.4</t>
  </si>
  <si>
    <t>5.1</t>
  </si>
  <si>
    <t>8.1</t>
  </si>
  <si>
    <t>9.1</t>
  </si>
  <si>
    <t>GRUPO DE SERVIÇO: 189 - DIVERSOS E LIMPEZA</t>
  </si>
  <si>
    <t>DIVERSOS</t>
  </si>
  <si>
    <t>LIMPEZA FINAL DE OBRA - (OBRAS CIVIS)</t>
  </si>
  <si>
    <t xml:space="preserve">Limpeza final  </t>
  </si>
  <si>
    <t>DIVERSOS E LIMPEZA</t>
  </si>
  <si>
    <t>ADMINISTRAÇÃO</t>
  </si>
  <si>
    <t>GRUPO DE SERVIÇO: 189 - ADMINISTRAÇÃO</t>
  </si>
  <si>
    <t>mês</t>
  </si>
  <si>
    <t>1.5</t>
  </si>
  <si>
    <t>MÊS 1</t>
  </si>
  <si>
    <t>MÊS 2</t>
  </si>
  <si>
    <t>GRUPO DE SERVIÇO: 174 - IMPERMEABILIZAÇÃO</t>
  </si>
  <si>
    <t>IMPERMEABILIZAÇÃO</t>
  </si>
  <si>
    <t>4.3</t>
  </si>
  <si>
    <t>4.4</t>
  </si>
  <si>
    <t>4.5</t>
  </si>
  <si>
    <t>4.6</t>
  </si>
  <si>
    <t>4.7</t>
  </si>
  <si>
    <t>4.8</t>
  </si>
  <si>
    <t>4.9</t>
  </si>
  <si>
    <t>4.10</t>
  </si>
  <si>
    <t>5.3</t>
  </si>
  <si>
    <t>5.4</t>
  </si>
  <si>
    <t>5.5</t>
  </si>
  <si>
    <t>5.6</t>
  </si>
  <si>
    <t>10.1</t>
  </si>
  <si>
    <t>ENGENHEIRO - (OBRAS CIVIS)</t>
  </si>
  <si>
    <t>MÊS 3</t>
  </si>
  <si>
    <t>MÊS 4</t>
  </si>
  <si>
    <t>Total c/ BDI</t>
  </si>
  <si>
    <t>m³</t>
  </si>
  <si>
    <t>kg</t>
  </si>
  <si>
    <t>GRUPO DE SERVIÇO: 168 - ESTRUTURA</t>
  </si>
  <si>
    <t>ESTRUTURA</t>
  </si>
  <si>
    <t>ACO CA-50A - 10,0 MM (3/8") - (OBRAS CIVIS)</t>
  </si>
  <si>
    <t>5.8</t>
  </si>
  <si>
    <t>INSTALAÇÕES HIDROSSANITÁRIAS</t>
  </si>
  <si>
    <t>5.7</t>
  </si>
  <si>
    <t>11.1</t>
  </si>
  <si>
    <t xml:space="preserve">GRUPO DE SERVIÇO: 172 - ALVENARIA E DIVISÓRIA </t>
  </si>
  <si>
    <t>ALVENARIA E DIVISÓRIA</t>
  </si>
  <si>
    <t>ÁREA (M²)</t>
  </si>
  <si>
    <t>12.1</t>
  </si>
  <si>
    <t>13.1</t>
  </si>
  <si>
    <t>5.10</t>
  </si>
  <si>
    <t>5.13</t>
  </si>
  <si>
    <t>5.14</t>
  </si>
  <si>
    <t>5.15</t>
  </si>
  <si>
    <t>5.16</t>
  </si>
  <si>
    <t>5.17</t>
  </si>
  <si>
    <t xml:space="preserve"> VASO SANITÁRIO COM CAIXA ACOPLADA COM DUPLO ACIONAMENTO (1ª LINHA) -COMPLETO EXCLUSO O ASSENTO</t>
  </si>
  <si>
    <t xml:space="preserve">QUILOGRAMA </t>
  </si>
  <si>
    <t>METROS</t>
  </si>
  <si>
    <t>4.11</t>
  </si>
  <si>
    <t>4.12</t>
  </si>
  <si>
    <t xml:space="preserve"> INTERRUPTOR SIMPLES (2 SECOES)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</si>
  <si>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</si>
  <si>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</si>
  <si>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</si>
  <si>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</si>
  <si>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</si>
  <si>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</si>
  <si>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</si>
  <si>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</si>
  <si>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</si>
  <si>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5.9</t>
  </si>
  <si>
    <t>5.11</t>
  </si>
  <si>
    <t>5.12</t>
  </si>
  <si>
    <t xml:space="preserve"> INST. ELÉT./TELEFÔNICA/CABEAMENTO ESTRUTURADO</t>
  </si>
  <si>
    <t xml:space="preserve"> INSTALAÇÕES HIDROSSANITÁRIAS</t>
  </si>
  <si>
    <t xml:space="preserve"> ALVENARIA E DIVISÓRIA</t>
  </si>
  <si>
    <t>REMOÇÃO MANUAL DE LAVATÓRIO COM TRANSPORTE ATÉ CAÇAMBA E CARGA</t>
  </si>
  <si>
    <t>DEMOLIÇÃO MANUAL DE BANCADA COM TRANSPORTE ATÉ CAÇAMBA E CARGA</t>
  </si>
  <si>
    <t>TUBO SOLDAVEL PVC MARROM DIAM. 25 MM</t>
  </si>
  <si>
    <t>12.2</t>
  </si>
  <si>
    <t xml:space="preserve">REFORMA FARMÁCIA MUNICIPAL DR. JOSÉ PASCHOAL </t>
  </si>
  <si>
    <t>AV. FARID MIGUEL SAFATLE, 465, CENTRO, CATALÃO-GO</t>
  </si>
  <si>
    <t xml:space="preserve">DEMOLIÇÃO MANUAL DE REVESTIMENTO C/ARGAMASSA C/TR.ATE CB.E CARGA </t>
  </si>
  <si>
    <t xml:space="preserve">REMOÇÃO MANUAL DE FIO/CABO ELÉTRICO C/ TRANSP. ATÉ CB. E CARGA </t>
  </si>
  <si>
    <t>GRUPO DE SERVIÇO: 164 - TRANSPORTES</t>
  </si>
  <si>
    <t xml:space="preserve">TRANSPORTE DE ENTULHO CAÇAMBA ESTACIONÁRIA SEM CARGA </t>
  </si>
  <si>
    <t>ELETRODUTO PVC FLEXÍVEL - MANGUEIRA CORRUGADA LEVE - DIAM. 32MM</t>
  </si>
  <si>
    <t>FIO ISOLADO PVC 750 V, 2,5 MM2</t>
  </si>
  <si>
    <t>FIO ISOLADO PVC 750 V, 6 MM2</t>
  </si>
  <si>
    <t>CAIXA METALICA RETANGULAR 4" X 2" X 2"</t>
  </si>
  <si>
    <t>INTERRUPTOR SIMPLES (1 SECAO)</t>
  </si>
  <si>
    <t>TOMADA HEXAGONAL 2P + T - 10A - 250V (LINHA X OU EQUIVALENTE)</t>
  </si>
  <si>
    <t>DISJUNTOR TRIPOLAR DE 10 A 35-A</t>
  </si>
  <si>
    <t>INTERRUPTOR DIFERENCIAL RESIDUAL (D.R.) BIPOLAR DE 25A-30mA</t>
  </si>
  <si>
    <t>LUMINÁRIA PLAFON LED QUADRADA DE EMBUTIR, 18W, 20X20 CM ( MEDIDAS APROXIMADAS) - INCLUSO CORTE NO FORRO</t>
  </si>
  <si>
    <t>LUMINÁRIA TIPO ARANDELA DE USO INTERNO - BASE E-27</t>
  </si>
  <si>
    <t>FIO ISOLADO PVC 750 V,  1,5 MM2</t>
  </si>
  <si>
    <t>LUMINÁRIA PLAFON LED QUADRADA DE EMBUTIR, 30W, 40X40 CM (MEDIDAS APROXIMADAS) - INCLUSO CORTE NO FORRO</t>
  </si>
  <si>
    <t>-</t>
  </si>
  <si>
    <t xml:space="preserve">LUMINÁRIA PLAFON LED QUADRADA DE EMBUTIR, 24W, 30X30 CM </t>
  </si>
  <si>
    <t xml:space="preserve"> INTERRUPTOR PARALELO SIMPLES (1 SECAO)</t>
  </si>
  <si>
    <t>ELETRODUTO PVC FLEXÍVEL - MANGUEIRA CORRUGADA LEVE - DIAM. 25MM</t>
  </si>
  <si>
    <t>LUVA PVC ROSQUEAVEL DIAMETRO 3/4"</t>
  </si>
  <si>
    <t>LUVA PVC ROSQUEAVEL DIAMETRO 1"</t>
  </si>
  <si>
    <t>QUADRO DE DISTRIBUIÇÃO DE EMBUTIR EM PVC CB 48E - 80A</t>
  </si>
  <si>
    <t xml:space="preserve"> INTERRUPTOR DIFERENCIAL RESIDUAL (D.R.) TETRAPOLAR DE 25A-30mA</t>
  </si>
  <si>
    <t>INTERRUPTOR DIFERENCIAL RESIDUAL (D.R.) BIPOLAR DE 40A-30mA</t>
  </si>
  <si>
    <t xml:space="preserve"> DISJUNTOR TRIPOLAR 40 A 50A</t>
  </si>
  <si>
    <t>DISPOSITIVO DE PROTEÇÃO CONTRA SURTOS (D.P.S.) 275V DE 90KA</t>
  </si>
  <si>
    <t>SENSOR DE PRESENÇA COM FOTOCÉLULA, FIXAÇÃO EM PAREDE - FORNECIMENTO E INSTALAÇÃO. AF_02/2020</t>
  </si>
  <si>
    <t>ALARME  PCD AUDIOVISUAL</t>
  </si>
  <si>
    <t>ANEL DE VEDAÇÃO PARA VASO SANITÁRIO</t>
  </si>
  <si>
    <t xml:space="preserve">TUBO DE LIGACAO PVC CROMADO 1.1/2" / ESPUDE  - (ENTRADA) </t>
  </si>
  <si>
    <t xml:space="preserve">CONJUNTO DE FIXACAO P/VASO SANITARIO (PAR) CJ </t>
  </si>
  <si>
    <t xml:space="preserve"> ASSENTO EM POLIPROPILENO COM SISTEMA DE FECHAMENTO SUAVE PARA VASO SANITÁRIO</t>
  </si>
  <si>
    <t xml:space="preserve">FIXACAO P/LAVATORIO (PAR) </t>
  </si>
  <si>
    <t xml:space="preserve"> LIGAÇÃO FLEXÍVEL PVC DIAM.1/2" (ENGATE) </t>
  </si>
  <si>
    <t>SIFAO FLEXIVEL UNIVERSAL (SANFONADO) EM PVC CROMADO PARA LAVATORIO</t>
  </si>
  <si>
    <t xml:space="preserve"> TORNEIRA DE MESA PARA LAVATÓRIO DIÂMETRO DE 1/2"</t>
  </si>
  <si>
    <t xml:space="preserve"> CUBA INOX 56X34X17CM E=0,6MM-AÇO 304 (CUBA Nº2) </t>
  </si>
  <si>
    <t xml:space="preserve">REGISTRO DE GAVETA C/CANOPLA DIAMETRO 1/2" </t>
  </si>
  <si>
    <t xml:space="preserve">TUBO SOLDAVEL PVC MARROM DIAM. 50 MM </t>
  </si>
  <si>
    <t xml:space="preserve">TUBO SOLDAVEL PARA ESGOTO DIAMETRO 40 MM </t>
  </si>
  <si>
    <t>TUBO SOLDAVEL PARA ESGOTO DIAMETRO 50 MM</t>
  </si>
  <si>
    <t>CJ</t>
  </si>
  <si>
    <t xml:space="preserve">PAR </t>
  </si>
  <si>
    <t xml:space="preserve"> M    </t>
  </si>
  <si>
    <t xml:space="preserve">m    </t>
  </si>
  <si>
    <t xml:space="preserve">m     </t>
  </si>
  <si>
    <t xml:space="preserve"> m     </t>
  </si>
  <si>
    <t xml:space="preserve">SINAPI </t>
  </si>
  <si>
    <t xml:space="preserve">ALVENARIA DE VEDAÇÃO DE BLOCOS DE GESSO DE 10X50X66CM (ESPESSURA 10CM) 
</t>
  </si>
  <si>
    <t>PORTA DE CORRER DE 04 FOLHAS EM VIDRO (DUAS FIXAS E DUAS MÓVEIS) PF-6 C/ FERRAGENS</t>
  </si>
  <si>
    <t>GRUPO DE SERVIÇO:  179 - VIDROS</t>
  </si>
  <si>
    <t>VIDROS</t>
  </si>
  <si>
    <t xml:space="preserve">VIDRO TEMPERADO 10 MM  - COLOCADO </t>
  </si>
  <si>
    <t>GRUPO DE SERVIÇO:  179 - FORROS</t>
  </si>
  <si>
    <t>FORROS</t>
  </si>
  <si>
    <t xml:space="preserve"> FORRO DE GESSO ACARTONADO PARA ÁREAS SECAS ESPESSURA
 DE 12,5MM</t>
  </si>
  <si>
    <t>GRUPO DE SERVIÇO:  182 - REVESTIMENTO DE PISO</t>
  </si>
  <si>
    <t>REVESTIMENTO DE PISO</t>
  </si>
  <si>
    <t>GRUPO DE SERVIÇO:  182 - FERRAGENS</t>
  </si>
  <si>
    <t>FERRAGENS</t>
  </si>
  <si>
    <t xml:space="preserve">BARRA DE APOIO EM AÇO INOX - 40 CM </t>
  </si>
  <si>
    <t xml:space="preserve"> BARRA DE APOIO EM AÇO INOX - 80 CM</t>
  </si>
  <si>
    <t xml:space="preserve">EMASSAMENTO COM MASSA PVA DUAS DEMAOS </t>
  </si>
  <si>
    <t xml:space="preserve">PINTURA PVA LATEX 2 DEMAOS SEM SELADOR </t>
  </si>
  <si>
    <t xml:space="preserve">PINTURA ESMALTE SINTETICO 2 DEMÃOS EM ESQ. MADEIRA </t>
  </si>
  <si>
    <t>FUNDO ANTICORROSIVO PARA ESQUADRIAS METÁLICAS</t>
  </si>
  <si>
    <t>PINTURA ESMALTE 1 DEMÃO ESQUADRIA METALICA S/FUNDO
 ANTICORROSIVO</t>
  </si>
  <si>
    <t xml:space="preserve"> LIMPEZA FINAL DE OBRA - (OBRAS CIVIS)</t>
  </si>
  <si>
    <t>PLACA DE INAUGURACAO ACO ESCOVADO 80 X 60 CM</t>
  </si>
  <si>
    <t xml:space="preserve">BANCADA DE GRANITO C/ ESPELHO </t>
  </si>
  <si>
    <t xml:space="preserve">ENCARREGADO - (OBRAS CIVIS) </t>
  </si>
  <si>
    <t>PLACA DE OBRA PLOTADA EM CHAPA METÁLICA 26 , AFIXADA EM CAVALETES DE MADEIRA DE LEI (VIGOTAS 6X12CM) - PADRÃO GOINFRA</t>
  </si>
  <si>
    <t>1.2</t>
  </si>
  <si>
    <t>Demolição revestimento acima da bancada da cozinha</t>
  </si>
  <si>
    <t>METRO</t>
  </si>
  <si>
    <t>Demolição piso da escada</t>
  </si>
  <si>
    <t>TRANSPORTES</t>
  </si>
  <si>
    <t xml:space="preserve">Resíduos da demolição </t>
  </si>
  <si>
    <t>INTERRUPTOR SIMPLES 1 SEÇÃO E 1 TOMADA HEXAGONAL 2P + T - 10A</t>
  </si>
  <si>
    <t xml:space="preserve"> VASO SANITÁRIO COM CAIXA ACOPLADA COM DUPLO ACIONAMENTO (1ª LINHA) - COMPLETO EXCLUSO O ASSENTO</t>
  </si>
  <si>
    <t>cj</t>
  </si>
  <si>
    <t>CONJUNTO</t>
  </si>
  <si>
    <t>PAR</t>
  </si>
  <si>
    <t xml:space="preserve">ALVENARIA DE VEDAÇÃO DE BLOCOS DE GESSO DE 10X50X66CM (ESPESSURA 10CM) </t>
  </si>
  <si>
    <t xml:space="preserve"> FORRO DE GESSO ACARTONADO PARA ÁREAS SECAS ESPESSURA DE 12,5MM</t>
  </si>
  <si>
    <t xml:space="preserve"> PASSEIO PROTECAO EM CONC.DESEMPEN.5 CM 1:2,5:3,5 ( INCLUSO ESPELHO DE 30CM/  ESCAVAÇÃO/REATERRO/APILOAMENTO/ATERRO INTERNO)</t>
  </si>
  <si>
    <t xml:space="preserve"> PISO EM CERÂMICA PEI MAIOR OU IGUAL A 4 COM CONTRA PISO (1CI:3ARML) E ARGAMASSA COLANTE</t>
  </si>
  <si>
    <t xml:space="preserve"> RODAPÉ DE CERÂMICA  COM ARGAMASSA COLANTE</t>
  </si>
  <si>
    <t>PINTURA ESMALTE 1 DEMÃO ESQUADRIA METALICA S/FUNDO ANTICORROSIVO</t>
  </si>
  <si>
    <t>APLICAÇÃO MANUAL DE PINTURA COM TINTA TEXTURIZADA ACRÍLICA EM SUPERFÍCIES M2 EXTERNAS DE SACADA DE EDIFÍCIOS DE MÚLTIPLOS PAVIMENTOS, DUAS CORES. AF_03/2024</t>
  </si>
  <si>
    <t>Placa de inauguração</t>
  </si>
  <si>
    <t>8h/dia - 4 meses</t>
  </si>
  <si>
    <t>ACO CA-50 - 10,0 MM (3/8") - (OBRAS CIVIS)</t>
  </si>
  <si>
    <t>DEMOLIÇÃO MANUAL DE FORRO GESSO COM TRANSPORTE ATÉ CAÇAMBA E CARGA</t>
  </si>
  <si>
    <t>1.6</t>
  </si>
  <si>
    <t>REMOÇÃO MANUAL DE LUMINÁRIA COM TRANSPORTE ATÉ CAÇAMBA E CARGA</t>
  </si>
  <si>
    <t>1.7</t>
  </si>
  <si>
    <t>CABO FLEXÍVEL, PVC (70° C), 450/750 V, 4 MM2</t>
  </si>
  <si>
    <t>LUVA PVC ROSQUEAVEL DIAMETRO 1.1/4"</t>
  </si>
  <si>
    <t>LUVA PVC ROSQUEAVEL DIAMETRO 1.1/2"</t>
  </si>
  <si>
    <t>TOMADA HEXAGONAL DUPLA 2P + T - 10A - 250V</t>
  </si>
  <si>
    <t>QUADRO DE DISTRIBUIÇÃO DE EMBUTIR EM PVC CB 36E - 80A</t>
  </si>
  <si>
    <t>DISJUNTOR MONOPOLAR DE 10 A 32-A</t>
  </si>
  <si>
    <t>4.22</t>
  </si>
  <si>
    <t>4.23</t>
  </si>
  <si>
    <t>4.24</t>
  </si>
  <si>
    <t>4.25</t>
  </si>
  <si>
    <t>4.26</t>
  </si>
  <si>
    <t>4.27</t>
  </si>
  <si>
    <t>4.28</t>
  </si>
  <si>
    <t>4.29</t>
  </si>
  <si>
    <t>4.30</t>
  </si>
  <si>
    <t>4.31</t>
  </si>
  <si>
    <t>4.32</t>
  </si>
  <si>
    <t>4.33</t>
  </si>
  <si>
    <t>INTERRUPTOR SIMPLES (2 SECOES)</t>
  </si>
  <si>
    <t>CUBA INOX 35X40X15CM E=0,6MM-AÇO 304 (CUBA Nº 3)</t>
  </si>
  <si>
    <t>REGISTRO DE PRESSAO C/CANOPLA CROMADA DIAM.3/4"</t>
  </si>
  <si>
    <t>CHUVEIRO ELÉTRICO EM PVC COM BRAÇO METÁLICO</t>
  </si>
  <si>
    <t>CORPO RALO SIFONADO CONICO DIAM. 100 X 40</t>
  </si>
  <si>
    <t>JOELHO 90 GRAUS SOLDAVEL DIAMETRO 25 MM</t>
  </si>
  <si>
    <t>JOELHO 90 GRAUS SOLDAVEL COM BUCHA DE LATAO 25 X 3/4"</t>
  </si>
  <si>
    <t xml:space="preserve"> JOELHO 45 GRAUS DIAMETRO 40 MM (ESGOTO)</t>
  </si>
  <si>
    <t>JOELHO 90 GRAUS DIAMETRO 40 MM (ESGOTO)</t>
  </si>
  <si>
    <t>LUVA SIMPLES DIAMETRO 40 MM - (ESGOTO)</t>
  </si>
  <si>
    <t>LUVA SOLDAVEL DIAMETRO 25 mm</t>
  </si>
  <si>
    <t>TORNEIRA DE MESA PARA PIA DIÂMETRO DE 1/2" - BICA MÓVEL</t>
  </si>
  <si>
    <t>CURVA 90 GRAUS SOLDAVEL DIAMETRO 50 MM</t>
  </si>
  <si>
    <t>5.18</t>
  </si>
  <si>
    <t>5.19</t>
  </si>
  <si>
    <t>5.20</t>
  </si>
  <si>
    <t>5.21</t>
  </si>
  <si>
    <t>5.22</t>
  </si>
  <si>
    <t>5.23</t>
  </si>
  <si>
    <t>5.24</t>
  </si>
  <si>
    <t>5.25</t>
  </si>
  <si>
    <t>5.26</t>
  </si>
  <si>
    <t>5.27</t>
  </si>
  <si>
    <t>5.28</t>
  </si>
  <si>
    <t>5.29</t>
  </si>
  <si>
    <t>5.30</t>
  </si>
  <si>
    <t>PORTA DE ABRIR EM ALUMÍNIO ANODIZADO, 01 FOLHA EM VENEZIANA, COM FERRAGENS (M.O.FAB.INC.MAT.)</t>
  </si>
  <si>
    <t>GRANITINA 8MM FUNDIDA COM CONTRAPISO (1CI:3ARML) E=2CM E JUNTA PLASTICA 27MM</t>
  </si>
  <si>
    <t>RODAPÉ FUNDIDO DE GRANITINA 7CM</t>
  </si>
  <si>
    <t>PISO DE BORRACHA COLORIDO MODELO TÁTIL ( ALERTA OU DIRECIONAL) INCLUSO CONTRAPISO (1CI:3ARML) C/ E=2CM E NATA DE CIMENTO</t>
  </si>
  <si>
    <t>FECHADURA TIPO ALAVANCA REF.: LAFONTE 6236 I /8766- I18 IMAB OU EQUIV.</t>
  </si>
  <si>
    <t>GRUPO DE SERVIÇO:  179 - ESQUADRIAS DE MADEIRA</t>
  </si>
  <si>
    <t>GRUPO DE SERVIÇO:  182 - REVESTIMENTO DE PAREDE</t>
  </si>
  <si>
    <t>REVESTIMENTO DE PAREDE</t>
  </si>
  <si>
    <t>REBOCO PAULISTA A-14 (1CALH:4ARMLC+100kgCI/M3)</t>
  </si>
  <si>
    <t>CHAPISCO COMUM</t>
  </si>
  <si>
    <t>EMBOÇO (1CI:4 ARML)</t>
  </si>
  <si>
    <t>REVESTIMENTO COM CERÂMICA</t>
  </si>
  <si>
    <t>GRUPO DE SERVIÇO:  182 - SISTEMA DE COMBATE A INCÊNDIO</t>
  </si>
  <si>
    <t>SISTEMA DE COMBATE A INCÊNDIO</t>
  </si>
  <si>
    <t>EXTINTOR PO QUIMICO SECO (6 KG) - CAPACIDADE EXTINTORA 20 BC</t>
  </si>
  <si>
    <t>und.</t>
  </si>
  <si>
    <t>LUMINÁRIA DE EMERGÊNCIA 30 LEDS</t>
  </si>
  <si>
    <t>PLACA DE SINALIZAÇÃO EM ALUMÍNIO 35 X 25 CM - "PERIGO - GÁS INFLAMÁVEL - PROIBIDO FUMAR"</t>
  </si>
  <si>
    <t>Adequação do sistema de combate a incêndio</t>
  </si>
  <si>
    <t>TABELA DE CUSTOS SINAPI - JANEIRO/2026 - COM DESONERAÇÃO</t>
  </si>
  <si>
    <t>9.2</t>
  </si>
  <si>
    <t>9.3</t>
  </si>
  <si>
    <t>12.3</t>
  </si>
  <si>
    <t>12.4</t>
  </si>
  <si>
    <t>13.2</t>
  </si>
  <si>
    <t>13.3</t>
  </si>
  <si>
    <t>14.1</t>
  </si>
  <si>
    <t>14.2</t>
  </si>
  <si>
    <t>14.3</t>
  </si>
  <si>
    <t>14.4</t>
  </si>
  <si>
    <t>14.5</t>
  </si>
  <si>
    <t>14.6</t>
  </si>
  <si>
    <t>15.1</t>
  </si>
  <si>
    <t>15.2</t>
  </si>
  <si>
    <t>15.3</t>
  </si>
  <si>
    <t>16.1</t>
  </si>
  <si>
    <t>16.2</t>
  </si>
  <si>
    <t>16.3</t>
  </si>
  <si>
    <t>16.4</t>
  </si>
  <si>
    <t>16.5</t>
  </si>
  <si>
    <t>16.6</t>
  </si>
  <si>
    <t>17.1</t>
  </si>
  <si>
    <t>17.2</t>
  </si>
  <si>
    <t>17.3</t>
  </si>
  <si>
    <t>18.1</t>
  </si>
  <si>
    <t>18.2</t>
  </si>
  <si>
    <t>GRUPO DE SERVIÇO: 170 - INSTALAÇÕES HIDROSSANITARIAS</t>
  </si>
  <si>
    <t xml:space="preserve">VALOR TOTAL </t>
  </si>
  <si>
    <t>CPU01</t>
  </si>
  <si>
    <t>CPU02</t>
  </si>
  <si>
    <t>5.31</t>
  </si>
  <si>
    <t>CAIXA DE GORDURA 50 l. CONCRETO PADRÃO GOINFRA IMPERMEABILIZADA</t>
  </si>
  <si>
    <t>GRUPO DE SERVIÇO: 165 - TRANSPORTES</t>
  </si>
  <si>
    <t>GRUPO DE SERVIÇO:  180 - ESQUADRIAS METÁLICAS</t>
  </si>
  <si>
    <t>GRUPO DE SERVIÇO:  181 - VIDROS</t>
  </si>
  <si>
    <t>GRUPO DE SERVIÇO:  183 - FORROS</t>
  </si>
  <si>
    <t>GRUPO DE SERVIÇO:  170 - SISTEMA DE COMBATE A INCÊNDIO</t>
  </si>
  <si>
    <t>GRUPO DE SERVIÇO:  184 - REVESTIMENTO DE PISO</t>
  </si>
  <si>
    <t>GRUPO DE SERVIÇO: 185 - FERRAGENS</t>
  </si>
  <si>
    <t>GRUPO DE SERVIÇO: 187 - ADMINISTRAÇÃO - MENSALISTAS</t>
  </si>
  <si>
    <t>ADMINISTRAÇÃO - MENSALISTAS</t>
  </si>
  <si>
    <t>VASO SANITÁRIO PARA PcD COM CAIXA ACOPLADA COM DUPLO ACIONAMENTO ( 1ª LINHA) - COMPLETO EXCLUSO O ASSENTO</t>
  </si>
  <si>
    <t xml:space="preserve">Atendimento do sistema hidrossanitário </t>
  </si>
  <si>
    <t>5.32</t>
  </si>
  <si>
    <t>Piso do pavimeto térreo</t>
  </si>
  <si>
    <t>Piso do pavimento térreo</t>
  </si>
  <si>
    <t>Acabamento da Calçada</t>
  </si>
  <si>
    <t xml:space="preserve">Cerâmica nova na escada </t>
  </si>
  <si>
    <t>Portas de madeira</t>
  </si>
  <si>
    <t>5.33</t>
  </si>
  <si>
    <t xml:space="preserve"> LAVATÓRIO DE CANTO SEM COLUNA </t>
  </si>
  <si>
    <t>Atendimento do sistema hidrossanitário banheiros PCD</t>
  </si>
  <si>
    <t>TORNEIRA DE MESA PARA PcD COM FECHAMENTO AUTOMÁTICO TEMPORIZADO PARA LAVATÓRIO DIÂMETRO DE 1/2"</t>
  </si>
  <si>
    <t>PORTA LISA 60x210 C/PORTAL E ALISAR S/FERRAGENS</t>
  </si>
  <si>
    <t xml:space="preserve"> PORTA LISA 80x210 C/PORTAL E ALISAR S/FERRAGENS </t>
  </si>
  <si>
    <t>8.2</t>
  </si>
  <si>
    <t>Banheiro PCD</t>
  </si>
  <si>
    <t>JANELA DE CORRER EM ALUMINIO ANODIZADO, 02 FOLHAS DE VIDRO, COM
FERRAGENS (M.O.FAB.INC.MAT.)</t>
  </si>
  <si>
    <t>9.4</t>
  </si>
  <si>
    <t xml:space="preserve"> JANELA EM ALUMÍNIO ANODIZADO MAXIM AR C/FERRAGENS (M.O.FAB.INC.MAT.)</t>
  </si>
  <si>
    <t>Toda Parte Externa</t>
  </si>
  <si>
    <t>Guarda Corpo da Escada e Detalhes em torno das janelas</t>
  </si>
  <si>
    <t>Pintura das portas de madeira</t>
  </si>
  <si>
    <t>Pintura das paredes internas</t>
  </si>
  <si>
    <t>DOBRADICA 3" X 3 1/2" CROMADA</t>
  </si>
  <si>
    <t>15.4</t>
  </si>
  <si>
    <t>Pavimento térreo</t>
  </si>
  <si>
    <t>Placa de obra 1,50x2,00</t>
  </si>
  <si>
    <t>Luminárias existentes</t>
  </si>
  <si>
    <t>VOLUME</t>
  </si>
  <si>
    <t>Porta  Sala Medicamento Vencido</t>
  </si>
  <si>
    <t>Sala de injetáveis e Medicamento Vencido</t>
  </si>
  <si>
    <t xml:space="preserve"> IMPERMEABILIZAÇÃO FLEXÍVEL INCLUSIVE BASE (TRANSIÇÃO) SEMI FLEXIVEL</t>
  </si>
  <si>
    <t>Reparos de vigas quebradas Pav. Térreo</t>
  </si>
  <si>
    <t>Atendimento ao projeto elétrico</t>
  </si>
  <si>
    <t>CP01</t>
  </si>
  <si>
    <t>CP02</t>
  </si>
  <si>
    <t>Sala de injetáveis</t>
  </si>
  <si>
    <t>Balcão do alto custo</t>
  </si>
  <si>
    <t>Copa</t>
  </si>
  <si>
    <t xml:space="preserve"> LAVATÓRIO MÉDIO COM COLUNA - MEDIDAS APROXIMADAS 360X460X180 MM (C x
L x A)
</t>
  </si>
  <si>
    <t xml:space="preserve">LAVATÓRIO MÉDIO COM COLUNA - MEDIDAS APROXIMADAS 360X460X180 MM (C x
L x A)
</t>
  </si>
  <si>
    <t>CPU 01</t>
  </si>
  <si>
    <t>ALARME AUDIOVISUAL SEM FIO PCD</t>
  </si>
  <si>
    <t>REFERÊNCIAS:</t>
  </si>
  <si>
    <t>GOINFRA - 04/2025- COM DESONERAÇÃO
MERCADO</t>
  </si>
  <si>
    <t>FONTE</t>
  </si>
  <si>
    <t>CÓDIGO</t>
  </si>
  <si>
    <t>QUANT.</t>
  </si>
  <si>
    <t>AJUDANTE</t>
  </si>
  <si>
    <t>un</t>
  </si>
  <si>
    <t>ELETRICISTA</t>
  </si>
  <si>
    <t>MERCADO</t>
  </si>
  <si>
    <t>TOTAL COMPOSIÇÃO (R$)</t>
  </si>
  <si>
    <t>COTAÇÃO 1</t>
  </si>
  <si>
    <t>FORNECEDOR 1</t>
  </si>
  <si>
    <t>NOME EMPRESARIAL:  All Banho
CNPJ: 01.876.433/0001-78
ENDEREÇO:  Rua Azevedo Soares, 2625 Tatuapé - São Paulo- TELEFONE: (11) 2941-4245</t>
  </si>
  <si>
    <t>DESCRIÇÃO</t>
  </si>
  <si>
    <t>UN</t>
  </si>
  <si>
    <t>VALOR</t>
  </si>
  <si>
    <t>UND</t>
  </si>
  <si>
    <t>FORNECEDOR 2</t>
  </si>
  <si>
    <t xml:space="preserve">NOME EMPRESARIAL: Casa Mimosa Hidráulica e Acabamentos
CNPJ: 62.978.978/0001-80
ENDEREÇO: Avenida Dezenove de Janeiro, 391 a 421 Vila Carrão, São Paulo/SP  - TELEFONE: (11) 2782-5500
</t>
  </si>
  <si>
    <t>FORNECEDOR 3</t>
  </si>
  <si>
    <t>NOME EMPRESARIAL: MERC - COMÉRCIO DE MATERIAIS PARA CONSTRUÇÃO LTDA
CNPJ: 08.760.239/0001-71
ENDEREÇO: Rua do Curtume, 232 - Lapa de Baixo - São Paulo - SP   - TELEFONE: (11) 3208 - 7900</t>
  </si>
  <si>
    <t xml:space="preserve">MÉDIA </t>
  </si>
  <si>
    <t>CPU 02</t>
  </si>
  <si>
    <t>LUMINÁRIA PLAFON EMBUTIR 24W</t>
  </si>
  <si>
    <t>COTAÇÃO 2</t>
  </si>
  <si>
    <t>NOME EMPRESARIAL:  Hayamax Distribuidora de Produtos Eletrônicos Ltda
CNPJ: 01.725.627/0002-53
ENDEREÇO:  R. Senador Souza Naves, 9 - Centro - CEP: 86010-921 - Londrina / PR  - TELEFONE: (43) 3377-6800</t>
  </si>
  <si>
    <t xml:space="preserve">NOME EMPRESARIAL: BenLuz Comercio de Iluminação e Presentes S/A
CNPJ:  19.026.535/0001-60
ENDEREÇO:  Rua Fernando Falcão, 843 – Mooca, São Paulo - SP- TELEFONE: (11) 94390-1122
</t>
  </si>
  <si>
    <t>NOME EMPRESARIAL: LampLuz Iluminação  Aqcessorios e LED LTDA -ME 
CNPJ: CNPJ: 57.110.327/0001-33
ENDEREÇO: R. Jorge José Zimmermann, 100 - Sertão do Maruim, São José - SC, 88122-030 - TELEFONE: (48) 3240-8203</t>
  </si>
  <si>
    <t>DISPENSER PLASTICO PARA PAPEL TOALHA</t>
  </si>
  <si>
    <t>DISPENSER PLASTICO PARA PAPEL HIGIÊNICO DE 300 A 600 M</t>
  </si>
  <si>
    <t>DISPENSER PLÁSTICO PARA SABONETE LIQUIDO OU ALCOOL GEL</t>
  </si>
  <si>
    <t>5.35</t>
  </si>
  <si>
    <t>5.34</t>
  </si>
  <si>
    <t>2h/dia - 22 dias/mês - 4 meses</t>
  </si>
  <si>
    <t>10.2</t>
  </si>
  <si>
    <t>VIDRO LISO 6 MM - COLOCADO</t>
  </si>
  <si>
    <t xml:space="preserve">VIDRO LISO 6 MM  - COLOCADO </t>
  </si>
  <si>
    <t xml:space="preserve">REMOÇÃO MANUAL DE JANELA OU PORTAL COM TRANSPORTE ATÉ CAÇAMBA E
</t>
  </si>
  <si>
    <t>1.8</t>
  </si>
  <si>
    <t>DOBRADICA 7</t>
  </si>
  <si>
    <t>CREA: 1015845320D-GO</t>
  </si>
  <si>
    <t>%</t>
  </si>
  <si>
    <t>% ACUMULADA</t>
  </si>
  <si>
    <t>CURV ABC</t>
  </si>
  <si>
    <t>A</t>
  </si>
  <si>
    <t>B</t>
  </si>
  <si>
    <t>EMASSAMENTO ACRÍLICO 2 DEMAOS</t>
  </si>
  <si>
    <t>16.7</t>
  </si>
  <si>
    <t>Emassamento de paredes externas</t>
  </si>
  <si>
    <t>EMASSAMENTO ACRILICO 2 DEMAOS</t>
  </si>
  <si>
    <t>Remoção de bancada da copa abaixo da escada</t>
  </si>
  <si>
    <t>Banheiro pavimento superior e copa abaixo da escada</t>
  </si>
  <si>
    <t>Janelas do Pav. Térreo</t>
  </si>
  <si>
    <t>Fechamento da parede do alto custo e corredor do Pav. Superior</t>
  </si>
  <si>
    <t>Corredor do Pav. Superior</t>
  </si>
  <si>
    <t xml:space="preserve">Área da parede externa e interna dos fundos </t>
  </si>
  <si>
    <t>Portas:alto custo, medicação , sala de injetáveis e corredor (Pav. Superior)</t>
  </si>
  <si>
    <t>Banheiros PCD</t>
  </si>
  <si>
    <t>Janelas Pav. Superior</t>
  </si>
  <si>
    <t>Porta de Entrada Principal</t>
  </si>
  <si>
    <t>Janelas Pav.Terreo</t>
  </si>
  <si>
    <t>Janelas Banheiros (Pav. Térreo e Superio)</t>
  </si>
  <si>
    <t>Vidro das portas de correr da Entrada Principal</t>
  </si>
  <si>
    <t>Vidros das janelas maxim-ar dos banheiros</t>
  </si>
  <si>
    <t>Pav. Térreo</t>
  </si>
  <si>
    <t>Pav. Superior</t>
  </si>
  <si>
    <t>Reparos de vigas quebradas Pav. Térreo e parte externa ao lado da farmácia (onde fica portão do corredor dos fundos)</t>
  </si>
  <si>
    <t>Parede acima da pia da copa abaixo da escada</t>
  </si>
  <si>
    <t xml:space="preserve"> Faces internas e externas balcão recepão</t>
  </si>
  <si>
    <t>Faces externas e internas balcão alto custo</t>
  </si>
  <si>
    <t>Piso externo (Calçada)</t>
  </si>
  <si>
    <t>Balcão de recepção</t>
  </si>
  <si>
    <t>ENGENHEIRO CIVIL / ASSESSOR ESPECIAL DE ENGENHARIA</t>
  </si>
  <si>
    <t>__________________________________________</t>
  </si>
  <si>
    <t>SECRETARIA MUNICIPAL DE OBRAS</t>
  </si>
  <si>
    <t>___________________________________________________________</t>
  </si>
  <si>
    <t>__________________________________________________________</t>
  </si>
  <si>
    <t>__________________________________________________</t>
  </si>
  <si>
    <t>____________________________________________________________</t>
  </si>
  <si>
    <t>REMOÇÃO MANUAL DE JANELA OU PORTAL COM TRANSPORTE ATÉ CAÇAMBA E
 CARGA</t>
  </si>
  <si>
    <t>DISJUNTOR TRIPOLAR 40 A 50A</t>
  </si>
  <si>
    <t>PASSEIO PROTECAO EM CONC.DESEMPEN.5 CM 1:2,5:3,5 ( INCLUSO ESPELHO DE 30CM/  ESCAVAÇÃO/REATERRO/APILOAMENTO/ATERRO INTERNO)</t>
  </si>
  <si>
    <t>BARRA DE APOIO EM AÇO INOX - 80 CM</t>
  </si>
  <si>
    <t>326 - TABELA DE CUSTOS DE OBRAS CIVIS - T326 - DEZEMBRO/2025 - COM DESONERAÇÃO</t>
  </si>
  <si>
    <t>326 - TABELA DE CUSTOS DE OBRAS CIVIS - T326 - DEZEMBRO/2025 - COM DESONERAÇÃO                                           
PCI.817.01 - CUSTO DE COMPOSIÇÕES - SINTÉTICO (SINAPI)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</si>
</sst>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d\.m"/>
    <numFmt numFmtId="165" formatCode="_-&quot;R$&quot;* #,##0.00_-;\-&quot;R$&quot;* #,##0.00_-;_-&quot;R$&quot;* &quot;-&quot;??_-;_-@"/>
    <numFmt numFmtId="166" formatCode="mmmm/d"/>
    <numFmt numFmtId="167" formatCode="_-&quot;R$&quot;\ * #,##0.00_-;\-&quot;R$&quot;\ * #,##0.00_-;_-&quot;R$&quot;\ * &quot;-&quot;??_-;_-@"/>
    <numFmt numFmtId="168" formatCode="&quot;R$&quot;\ #,##0.00"/>
    <numFmt numFmtId="169" formatCode="_-&quot;R$&quot;* #,##0.00_-;\-&quot;R$&quot;* #,##0.00_-;_-&quot;R$&quot;* &quot;-&quot;??_-;_-@_-"/>
    <numFmt numFmtId="170" formatCode="_(&quot;R$ &quot;* #,##0.00_);_(&quot;R$ &quot;* \(#,##0.00\);_(&quot;R$ &quot;* &quot;-&quot;??_);_(@_)"/>
  </numFmts>
  <fonts count="4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1"/>
      <name val="Calibri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sz val="14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trike/>
      <sz val="11"/>
      <color theme="1"/>
      <name val="Arial"/>
      <family val="2"/>
    </font>
    <font>
      <b/>
      <sz val="11"/>
      <color rgb="FF444444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Arial"/>
      <family val="2"/>
    </font>
    <font>
      <b/>
      <sz val="14"/>
      <color rgb="FF000000"/>
      <name val="Arial"/>
      <family val="2"/>
    </font>
    <font>
      <sz val="10"/>
      <color rgb="FF00000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</font>
    <font>
      <b/>
      <sz val="14"/>
      <color theme="1"/>
      <name val="Arial"/>
      <family val="2"/>
    </font>
    <font>
      <b/>
      <sz val="11"/>
      <color rgb="FF000000"/>
      <name val="Arial"/>
      <family val="2"/>
    </font>
    <font>
      <sz val="14"/>
      <color theme="1"/>
      <name val="Arial"/>
      <family val="2"/>
    </font>
    <font>
      <sz val="8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rgb="FFFF000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name val="Arial"/>
      <family val="1"/>
    </font>
    <font>
      <sz val="10"/>
      <name val="Arial Narrow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sz val="11"/>
      <color rgb="FFFF0000"/>
      <name val="Arial"/>
      <family val="2"/>
    </font>
    <font>
      <sz val="10"/>
      <color theme="1"/>
      <name val="Arial Narrow"/>
      <family val="2"/>
    </font>
  </fonts>
  <fills count="2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rgb="FFA8D08D"/>
        <bgColor rgb="FFA8D08D"/>
      </patternFill>
    </fill>
    <fill>
      <patternFill patternType="solid">
        <fgColor theme="7"/>
        <bgColor theme="7"/>
      </patternFill>
    </fill>
    <fill>
      <patternFill patternType="solid">
        <fgColor theme="0"/>
        <bgColor theme="0"/>
      </patternFill>
    </fill>
    <fill>
      <patternFill patternType="solid">
        <fgColor rgb="FFBDBDBD"/>
        <bgColor rgb="FFBDBDB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BFBFBF"/>
        <bgColor rgb="FFBFBFBF"/>
      </patternFill>
    </fill>
    <fill>
      <patternFill patternType="solid">
        <fgColor rgb="FF00B050"/>
        <bgColor rgb="FF00B050"/>
      </patternFill>
    </fill>
    <fill>
      <patternFill patternType="solid">
        <fgColor rgb="FFFFC000"/>
        <bgColor rgb="FFFFC000"/>
      </patternFill>
    </fill>
    <fill>
      <patternFill patternType="solid">
        <fgColor rgb="FF1FB829"/>
        <bgColor rgb="FF1FB829"/>
      </patternFill>
    </fill>
    <fill>
      <patternFill patternType="solid">
        <fgColor rgb="FFF2F2F2"/>
        <bgColor rgb="FFF2F2F2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rgb="FFFFE79B"/>
      </patternFill>
    </fill>
    <fill>
      <patternFill patternType="solid">
        <fgColor theme="0"/>
        <bgColor theme="7"/>
      </patternFill>
    </fill>
    <fill>
      <patternFill patternType="solid">
        <fgColor theme="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8000"/>
        <bgColor rgb="FF00B050"/>
      </patternFill>
    </fill>
  </fills>
  <borders count="17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AEABAB"/>
      </left>
      <right style="thin">
        <color rgb="FFAEABAB"/>
      </right>
      <top/>
      <bottom style="thin">
        <color rgb="FFAEABAB"/>
      </bottom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thin">
        <color rgb="FFAEABAB"/>
      </left>
      <right style="medium">
        <color rgb="FF000000"/>
      </right>
      <top/>
      <bottom style="thin">
        <color rgb="FFAEABAB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D0CECE"/>
      </right>
      <top style="medium">
        <color rgb="FF000000"/>
      </top>
      <bottom/>
      <diagonal/>
    </border>
    <border>
      <left style="thin">
        <color rgb="FFD0CECE"/>
      </left>
      <right/>
      <top style="medium">
        <color rgb="FF000000"/>
      </top>
      <bottom style="thin">
        <color rgb="FFD0CECE"/>
      </bottom>
      <diagonal/>
    </border>
    <border>
      <left/>
      <right/>
      <top style="medium">
        <color rgb="FF000000"/>
      </top>
      <bottom style="thin">
        <color rgb="FFD0CECE"/>
      </bottom>
      <diagonal/>
    </border>
    <border>
      <left/>
      <right style="medium">
        <color rgb="FF000000"/>
      </right>
      <top style="medium">
        <color rgb="FF000000"/>
      </top>
      <bottom style="thin">
        <color rgb="FFD0CECE"/>
      </bottom>
      <diagonal/>
    </border>
    <border>
      <left/>
      <right style="thin">
        <color rgb="FFD0CECE"/>
      </right>
      <top/>
      <bottom/>
      <diagonal/>
    </border>
    <border>
      <left style="thin">
        <color rgb="FFD0CECE"/>
      </left>
      <right/>
      <top style="thin">
        <color rgb="FFD0CECE"/>
      </top>
      <bottom style="thin">
        <color rgb="FFD0CECE"/>
      </bottom>
      <diagonal/>
    </border>
    <border>
      <left/>
      <right/>
      <top style="thin">
        <color rgb="FFD0CECE"/>
      </top>
      <bottom style="thin">
        <color rgb="FFD0CECE"/>
      </bottom>
      <diagonal/>
    </border>
    <border>
      <left/>
      <right style="thin">
        <color rgb="FFD0CECE"/>
      </right>
      <top style="thin">
        <color rgb="FFD0CECE"/>
      </top>
      <bottom style="thin">
        <color rgb="FFD0CECE"/>
      </bottom>
      <diagonal/>
    </border>
    <border>
      <left style="thin">
        <color rgb="FFD0CECE"/>
      </left>
      <right style="thin">
        <color rgb="FFD0CECE"/>
      </right>
      <top style="thin">
        <color rgb="FFD0CECE"/>
      </top>
      <bottom style="thin">
        <color rgb="FFD0CECE"/>
      </bottom>
      <diagonal/>
    </border>
    <border>
      <left/>
      <right style="medium">
        <color rgb="FF000000"/>
      </right>
      <top style="thin">
        <color rgb="FFD0CECE"/>
      </top>
      <bottom style="thin">
        <color rgb="FFD0CECE"/>
      </bottom>
      <diagonal/>
    </border>
    <border>
      <left style="thin">
        <color rgb="FFD0CECE"/>
      </left>
      <right/>
      <top style="thin">
        <color rgb="FFD0CECE"/>
      </top>
      <bottom/>
      <diagonal/>
    </border>
    <border>
      <left/>
      <right/>
      <top style="thin">
        <color rgb="FFD0CECE"/>
      </top>
      <bottom/>
      <diagonal/>
    </border>
    <border>
      <left/>
      <right style="thin">
        <color rgb="FFD0CECE"/>
      </right>
      <top style="thin">
        <color rgb="FFD0CECE"/>
      </top>
      <bottom/>
      <diagonal/>
    </border>
    <border>
      <left style="thin">
        <color rgb="FFD0CECE"/>
      </left>
      <right style="thin">
        <color rgb="FFD0CECE"/>
      </right>
      <top style="thin">
        <color rgb="FFD0CECE"/>
      </top>
      <bottom/>
      <diagonal/>
    </border>
    <border>
      <left style="thin">
        <color rgb="FFD0CECE"/>
      </left>
      <right style="medium">
        <color rgb="FF000000"/>
      </right>
      <top style="thin">
        <color rgb="FFD0CECE"/>
      </top>
      <bottom style="thin">
        <color rgb="FFD0CECE"/>
      </bottom>
      <diagonal/>
    </border>
    <border>
      <left style="thin">
        <color rgb="FFD0CECE"/>
      </left>
      <right/>
      <top/>
      <bottom/>
      <diagonal/>
    </border>
    <border>
      <left style="thin">
        <color rgb="FFD0CECE"/>
      </left>
      <right style="thin">
        <color rgb="FFD0CECE"/>
      </right>
      <top/>
      <bottom/>
      <diagonal/>
    </border>
    <border>
      <left style="medium">
        <color rgb="FF000000"/>
      </left>
      <right/>
      <top/>
      <bottom style="thin">
        <color rgb="FFD0CECE"/>
      </bottom>
      <diagonal/>
    </border>
    <border>
      <left/>
      <right/>
      <top/>
      <bottom style="thin">
        <color rgb="FFD0CECE"/>
      </bottom>
      <diagonal/>
    </border>
    <border>
      <left/>
      <right style="thin">
        <color rgb="FFD0CECE"/>
      </right>
      <top/>
      <bottom style="thin">
        <color rgb="FFD0CECE"/>
      </bottom>
      <diagonal/>
    </border>
    <border>
      <left style="thin">
        <color rgb="FFD0CECE"/>
      </left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 style="thin">
        <color rgb="FFD0CECE"/>
      </right>
      <top/>
      <bottom style="thin">
        <color rgb="FFCCCCCC"/>
      </bottom>
      <diagonal/>
    </border>
    <border>
      <left style="thin">
        <color rgb="FFD0CECE"/>
      </left>
      <right/>
      <top/>
      <bottom style="thin">
        <color rgb="FFD0CECE"/>
      </bottom>
      <diagonal/>
    </border>
    <border>
      <left style="thin">
        <color rgb="FFD0CECE"/>
      </left>
      <right style="thin">
        <color rgb="FFD0CECE"/>
      </right>
      <top/>
      <bottom style="thin">
        <color rgb="FFD0CECE"/>
      </bottom>
      <diagonal/>
    </border>
    <border>
      <left style="medium">
        <color rgb="FF000000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medium">
        <color rgb="FF000000"/>
      </right>
      <top style="thin">
        <color rgb="FFCCCCCC"/>
      </top>
      <bottom style="thin">
        <color rgb="FFCCCCCC"/>
      </bottom>
      <diagonal/>
    </border>
    <border>
      <left style="medium">
        <color rgb="FF000000"/>
      </left>
      <right/>
      <top style="thin">
        <color rgb="FFCCCCCC"/>
      </top>
      <bottom/>
      <diagonal/>
    </border>
    <border>
      <left/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/>
      <diagonal/>
    </border>
    <border>
      <left/>
      <right/>
      <top style="thin">
        <color rgb="FFCCCCCC"/>
      </top>
      <bottom/>
      <diagonal/>
    </border>
    <border>
      <left/>
      <right style="medium">
        <color rgb="FF000000"/>
      </right>
      <top style="thin">
        <color rgb="FFCCCCCC"/>
      </top>
      <bottom/>
      <diagonal/>
    </border>
    <border>
      <left style="thin">
        <color rgb="FFCCCCCC"/>
      </left>
      <right/>
      <top/>
      <bottom style="thin">
        <color rgb="FFCCCCCC"/>
      </bottom>
      <diagonal/>
    </border>
    <border>
      <left/>
      <right style="medium">
        <color rgb="FF000000"/>
      </right>
      <top/>
      <bottom style="thin">
        <color rgb="FFCCCCCC"/>
      </bottom>
      <diagonal/>
    </border>
    <border>
      <left style="medium">
        <color rgb="FF000000"/>
      </left>
      <right/>
      <top style="thin">
        <color rgb="FFCCCCCC"/>
      </top>
      <bottom style="thin">
        <color rgb="FFCCCCCC"/>
      </bottom>
      <diagonal/>
    </border>
    <border>
      <left style="medium">
        <color rgb="FF000000"/>
      </left>
      <right/>
      <top style="thin">
        <color rgb="FFCCCCCC"/>
      </top>
      <bottom/>
      <diagonal/>
    </border>
    <border>
      <left/>
      <right/>
      <top style="thin">
        <color rgb="FFCCCCCC"/>
      </top>
      <bottom/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/>
      <top/>
      <bottom/>
      <diagonal/>
    </border>
    <border>
      <left/>
      <right/>
      <top style="thin">
        <color rgb="FFCCCCCC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AEABAB"/>
      </right>
      <top style="thin">
        <color rgb="FFAEABAB"/>
      </top>
      <bottom/>
      <diagonal/>
    </border>
    <border>
      <left style="thin">
        <color rgb="FFAEABAB"/>
      </left>
      <right style="medium">
        <color rgb="FF000000"/>
      </right>
      <top style="thin">
        <color rgb="FFAEABAB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rgb="FFD5D5D5"/>
      </left>
      <right style="thin">
        <color rgb="FFD5D5D5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1">
    <xf numFmtId="0" fontId="0" fillId="0" borderId="0"/>
    <xf numFmtId="0" fontId="33" fillId="0" borderId="102"/>
    <xf numFmtId="44" fontId="33" fillId="0" borderId="102" applyFont="0" applyFill="0" applyBorder="0" applyAlignment="0" applyProtection="0"/>
    <xf numFmtId="0" fontId="33" fillId="0" borderId="102"/>
    <xf numFmtId="0" fontId="33" fillId="0" borderId="102"/>
    <xf numFmtId="0" fontId="33" fillId="0" borderId="102"/>
    <xf numFmtId="0" fontId="2" fillId="0" borderId="102"/>
    <xf numFmtId="169" fontId="2" fillId="0" borderId="102" applyFont="0" applyFill="0" applyBorder="0" applyAlignment="0" applyProtection="0"/>
    <xf numFmtId="43" fontId="2" fillId="0" borderId="102" applyFont="0" applyFill="0" applyBorder="0" applyAlignment="0" applyProtection="0"/>
    <xf numFmtId="169" fontId="2" fillId="0" borderId="102" applyFont="0" applyFill="0" applyBorder="0" applyAlignment="0" applyProtection="0"/>
    <xf numFmtId="43" fontId="2" fillId="0" borderId="102" applyFont="0" applyFill="0" applyBorder="0" applyAlignment="0" applyProtection="0"/>
    <xf numFmtId="0" fontId="36" fillId="0" borderId="102"/>
    <xf numFmtId="170" fontId="36" fillId="0" borderId="102" applyFont="0" applyFill="0" applyBorder="0" applyAlignment="0" applyProtection="0"/>
    <xf numFmtId="43" fontId="36" fillId="0" borderId="102" applyFont="0" applyFill="0" applyBorder="0" applyAlignment="0" applyProtection="0"/>
    <xf numFmtId="169" fontId="2" fillId="0" borderId="102" applyFont="0" applyFill="0" applyBorder="0" applyAlignment="0" applyProtection="0"/>
    <xf numFmtId="43" fontId="2" fillId="0" borderId="102" applyFont="0" applyFill="0" applyBorder="0" applyAlignment="0" applyProtection="0"/>
    <xf numFmtId="169" fontId="2" fillId="0" borderId="102" applyFont="0" applyFill="0" applyBorder="0" applyAlignment="0" applyProtection="0"/>
    <xf numFmtId="43" fontId="2" fillId="0" borderId="102" applyFont="0" applyFill="0" applyBorder="0" applyAlignment="0" applyProtection="0"/>
    <xf numFmtId="43" fontId="36" fillId="0" borderId="102" applyFont="0" applyFill="0" applyBorder="0" applyAlignment="0" applyProtection="0"/>
    <xf numFmtId="9" fontId="2" fillId="0" borderId="102" applyFont="0" applyFill="0" applyBorder="0" applyAlignment="0" applyProtection="0"/>
    <xf numFmtId="0" fontId="2" fillId="0" borderId="102"/>
    <xf numFmtId="43" fontId="2" fillId="0" borderId="102" applyFont="0" applyFill="0" applyBorder="0" applyAlignment="0" applyProtection="0"/>
    <xf numFmtId="0" fontId="38" fillId="0" borderId="102"/>
    <xf numFmtId="0" fontId="2" fillId="0" borderId="102"/>
    <xf numFmtId="43" fontId="36" fillId="0" borderId="102" applyFont="0" applyFill="0" applyBorder="0" applyAlignment="0" applyProtection="0"/>
    <xf numFmtId="0" fontId="2" fillId="0" borderId="102"/>
    <xf numFmtId="9" fontId="2" fillId="0" borderId="102" applyFont="0" applyFill="0" applyBorder="0" applyAlignment="0" applyProtection="0"/>
    <xf numFmtId="44" fontId="2" fillId="0" borderId="102" applyFont="0" applyFill="0" applyBorder="0" applyAlignment="0" applyProtection="0"/>
    <xf numFmtId="0" fontId="39" fillId="18" borderId="120" applyBorder="0"/>
    <xf numFmtId="44" fontId="33" fillId="0" borderId="0" applyFont="0" applyFill="0" applyBorder="0" applyAlignment="0" applyProtection="0"/>
    <xf numFmtId="9" fontId="33" fillId="0" borderId="0" applyFont="0" applyFill="0" applyBorder="0" applyAlignment="0" applyProtection="0"/>
  </cellStyleXfs>
  <cellXfs count="748">
    <xf numFmtId="0" fontId="0" fillId="0" borderId="0" xfId="0" applyFont="1" applyAlignment="1"/>
    <xf numFmtId="0" fontId="3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4" fillId="2" borderId="10" xfId="0" applyFont="1" applyFill="1" applyBorder="1" applyAlignment="1">
      <alignment horizontal="center" vertical="center" wrapText="1"/>
    </xf>
    <xf numFmtId="2" fontId="4" fillId="2" borderId="10" xfId="0" applyNumberFormat="1" applyFont="1" applyFill="1" applyBorder="1" applyAlignment="1">
      <alignment horizontal="center" vertical="center"/>
    </xf>
    <xf numFmtId="2" fontId="4" fillId="4" borderId="10" xfId="0" applyNumberFormat="1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2" fontId="4" fillId="4" borderId="10" xfId="0" applyNumberFormat="1" applyFont="1" applyFill="1" applyBorder="1" applyAlignment="1">
      <alignment vertical="center"/>
    </xf>
    <xf numFmtId="2" fontId="4" fillId="4" borderId="10" xfId="0" applyNumberFormat="1" applyFont="1" applyFill="1" applyBorder="1" applyAlignment="1">
      <alignment vertical="center" wrapText="1"/>
    </xf>
    <xf numFmtId="0" fontId="4" fillId="4" borderId="10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2" fontId="3" fillId="0" borderId="0" xfId="0" applyNumberFormat="1" applyFont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49" fontId="10" fillId="0" borderId="22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/>
    </xf>
    <xf numFmtId="0" fontId="8" fillId="0" borderId="22" xfId="0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6" fillId="5" borderId="27" xfId="0" applyFont="1" applyFill="1" applyBorder="1" applyAlignment="1">
      <alignment horizontal="center" vertical="top"/>
    </xf>
    <xf numFmtId="0" fontId="6" fillId="5" borderId="18" xfId="0" applyFont="1" applyFill="1" applyBorder="1" applyAlignment="1">
      <alignment horizontal="center" vertical="top"/>
    </xf>
    <xf numFmtId="0" fontId="4" fillId="2" borderId="33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 wrapText="1"/>
    </xf>
    <xf numFmtId="2" fontId="4" fillId="2" borderId="33" xfId="0" applyNumberFormat="1" applyFont="1" applyFill="1" applyBorder="1" applyAlignment="1">
      <alignment horizontal="center" vertical="center"/>
    </xf>
    <xf numFmtId="165" fontId="4" fillId="2" borderId="34" xfId="0" applyNumberFormat="1" applyFont="1" applyFill="1" applyBorder="1" applyAlignment="1">
      <alignment horizontal="center" vertical="center"/>
    </xf>
    <xf numFmtId="165" fontId="4" fillId="2" borderId="33" xfId="0" applyNumberFormat="1" applyFont="1" applyFill="1" applyBorder="1" applyAlignment="1">
      <alignment horizontal="center" vertical="center"/>
    </xf>
    <xf numFmtId="165" fontId="4" fillId="2" borderId="35" xfId="0" applyNumberFormat="1" applyFont="1" applyFill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/>
    </xf>
    <xf numFmtId="2" fontId="3" fillId="0" borderId="40" xfId="0" applyNumberFormat="1" applyFont="1" applyBorder="1" applyAlignment="1">
      <alignment horizontal="left" vertical="center" wrapText="1"/>
    </xf>
    <xf numFmtId="165" fontId="11" fillId="0" borderId="39" xfId="0" applyNumberFormat="1" applyFont="1" applyBorder="1" applyAlignment="1">
      <alignment horizontal="left" vertical="center"/>
    </xf>
    <xf numFmtId="0" fontId="6" fillId="4" borderId="9" xfId="0" applyFont="1" applyFill="1" applyBorder="1" applyAlignment="1">
      <alignment horizontal="center" vertical="center"/>
    </xf>
    <xf numFmtId="164" fontId="3" fillId="0" borderId="43" xfId="0" applyNumberFormat="1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 wrapText="1"/>
    </xf>
    <xf numFmtId="2" fontId="11" fillId="0" borderId="40" xfId="0" applyNumberFormat="1" applyFont="1" applyBorder="1" applyAlignment="1">
      <alignment horizontal="center" vertical="center" wrapText="1"/>
    </xf>
    <xf numFmtId="2" fontId="3" fillId="0" borderId="40" xfId="0" applyNumberFormat="1" applyFont="1" applyBorder="1" applyAlignment="1">
      <alignment horizontal="center" vertical="center"/>
    </xf>
    <xf numFmtId="2" fontId="3" fillId="5" borderId="27" xfId="0" applyNumberFormat="1" applyFont="1" applyFill="1" applyBorder="1" applyAlignment="1">
      <alignment horizontal="center" vertical="center"/>
    </xf>
    <xf numFmtId="2" fontId="10" fillId="5" borderId="18" xfId="0" applyNumberFormat="1" applyFont="1" applyFill="1" applyBorder="1" applyAlignment="1">
      <alignment vertical="center" wrapText="1"/>
    </xf>
    <xf numFmtId="49" fontId="3" fillId="0" borderId="0" xfId="0" applyNumberFormat="1" applyFont="1" applyAlignment="1">
      <alignment horizontal="center" vertical="center"/>
    </xf>
    <xf numFmtId="0" fontId="3" fillId="5" borderId="27" xfId="0" applyFont="1" applyFill="1" applyBorder="1" applyAlignment="1">
      <alignment horizontal="center" vertical="center" wrapText="1"/>
    </xf>
    <xf numFmtId="0" fontId="3" fillId="5" borderId="48" xfId="0" applyFont="1" applyFill="1" applyBorder="1" applyAlignment="1">
      <alignment horizontal="center" vertical="center" wrapText="1"/>
    </xf>
    <xf numFmtId="49" fontId="3" fillId="0" borderId="22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165" fontId="3" fillId="0" borderId="0" xfId="0" applyNumberFormat="1" applyFont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2" fontId="3" fillId="5" borderId="18" xfId="0" applyNumberFormat="1" applyFont="1" applyFill="1" applyBorder="1" applyAlignment="1">
      <alignment vertical="center" wrapText="1"/>
    </xf>
    <xf numFmtId="0" fontId="12" fillId="5" borderId="46" xfId="0" applyFont="1" applyFill="1" applyBorder="1" applyAlignment="1">
      <alignment horizontal="center" vertical="center"/>
    </xf>
    <xf numFmtId="0" fontId="12" fillId="5" borderId="27" xfId="0" applyFont="1" applyFill="1" applyBorder="1" applyAlignment="1">
      <alignment horizontal="center" vertical="center"/>
    </xf>
    <xf numFmtId="0" fontId="12" fillId="10" borderId="51" xfId="0" applyFont="1" applyFill="1" applyBorder="1" applyAlignment="1">
      <alignment horizontal="center" vertical="center"/>
    </xf>
    <xf numFmtId="0" fontId="6" fillId="11" borderId="10" xfId="0" applyFont="1" applyFill="1" applyBorder="1" applyAlignment="1">
      <alignment horizontal="center" vertical="center" wrapText="1"/>
    </xf>
    <xf numFmtId="0" fontId="6" fillId="11" borderId="11" xfId="0" applyFont="1" applyFill="1" applyBorder="1" applyAlignment="1">
      <alignment horizontal="center" vertical="center" wrapText="1"/>
    </xf>
    <xf numFmtId="166" fontId="6" fillId="11" borderId="10" xfId="0" applyNumberFormat="1" applyFont="1" applyFill="1" applyBorder="1" applyAlignment="1">
      <alignment horizontal="center" vertical="center"/>
    </xf>
    <xf numFmtId="0" fontId="6" fillId="5" borderId="10" xfId="0" applyFont="1" applyFill="1" applyBorder="1"/>
    <xf numFmtId="165" fontId="6" fillId="5" borderId="10" xfId="0" applyNumberFormat="1" applyFont="1" applyFill="1" applyBorder="1" applyAlignment="1">
      <alignment vertical="center"/>
    </xf>
    <xf numFmtId="10" fontId="6" fillId="5" borderId="15" xfId="0" applyNumberFormat="1" applyFont="1" applyFill="1" applyBorder="1" applyAlignment="1">
      <alignment horizontal="center" vertical="center"/>
    </xf>
    <xf numFmtId="10" fontId="3" fillId="5" borderId="10" xfId="0" applyNumberFormat="1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10" xfId="0" applyFont="1" applyFill="1" applyBorder="1" applyAlignment="1"/>
    <xf numFmtId="10" fontId="6" fillId="5" borderId="10" xfId="0" applyNumberFormat="1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wrapText="1"/>
    </xf>
    <xf numFmtId="0" fontId="12" fillId="0" borderId="4" xfId="0" applyFont="1" applyBorder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6" fillId="5" borderId="5" xfId="0" applyFont="1" applyFill="1" applyBorder="1" applyAlignment="1">
      <alignment horizontal="center" vertical="top"/>
    </xf>
    <xf numFmtId="165" fontId="11" fillId="0" borderId="41" xfId="0" applyNumberFormat="1" applyFont="1" applyBorder="1" applyAlignment="1">
      <alignment horizontal="left" vertical="center"/>
    </xf>
    <xf numFmtId="0" fontId="15" fillId="7" borderId="66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8" fillId="7" borderId="72" xfId="0" applyFont="1" applyFill="1" applyBorder="1" applyAlignment="1">
      <alignment horizontal="left" vertical="center" wrapText="1"/>
    </xf>
    <xf numFmtId="0" fontId="20" fillId="7" borderId="87" xfId="0" applyFont="1" applyFill="1" applyBorder="1" applyAlignment="1">
      <alignment vertical="center" wrapText="1"/>
    </xf>
    <xf numFmtId="10" fontId="21" fillId="7" borderId="90" xfId="0" applyNumberFormat="1" applyFont="1" applyFill="1" applyBorder="1" applyAlignment="1">
      <alignment horizontal="center" vertical="center" wrapText="1"/>
    </xf>
    <xf numFmtId="0" fontId="20" fillId="7" borderId="98" xfId="0" applyFont="1" applyFill="1" applyBorder="1" applyAlignment="1">
      <alignment horizontal="left" vertical="center" wrapText="1"/>
    </xf>
    <xf numFmtId="10" fontId="22" fillId="7" borderId="90" xfId="0" applyNumberFormat="1" applyFont="1" applyFill="1" applyBorder="1" applyAlignment="1">
      <alignment horizontal="center" vertical="center" wrapText="1"/>
    </xf>
    <xf numFmtId="0" fontId="0" fillId="0" borderId="0" xfId="0" applyFont="1" applyAlignment="1"/>
    <xf numFmtId="0" fontId="3" fillId="0" borderId="26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44" fontId="3" fillId="0" borderId="0" xfId="0" applyNumberFormat="1" applyFont="1" applyAlignment="1">
      <alignment vertical="center"/>
    </xf>
    <xf numFmtId="2" fontId="3" fillId="5" borderId="91" xfId="0" applyNumberFormat="1" applyFont="1" applyFill="1" applyBorder="1" applyAlignment="1">
      <alignment horizontal="center" vertical="center"/>
    </xf>
    <xf numFmtId="165" fontId="4" fillId="0" borderId="10" xfId="0" applyNumberFormat="1" applyFont="1" applyBorder="1" applyAlignment="1">
      <alignment horizontal="center" vertical="center"/>
    </xf>
    <xf numFmtId="165" fontId="24" fillId="0" borderId="91" xfId="0" applyNumberFormat="1" applyFont="1" applyBorder="1" applyAlignment="1">
      <alignment vertical="center"/>
    </xf>
    <xf numFmtId="165" fontId="24" fillId="0" borderId="102" xfId="0" applyNumberFormat="1" applyFont="1" applyBorder="1" applyAlignment="1">
      <alignment vertical="center"/>
    </xf>
    <xf numFmtId="2" fontId="25" fillId="5" borderId="102" xfId="0" applyNumberFormat="1" applyFont="1" applyFill="1" applyBorder="1" applyAlignment="1">
      <alignment horizontal="left" vertical="center"/>
    </xf>
    <xf numFmtId="168" fontId="4" fillId="0" borderId="26" xfId="0" applyNumberFormat="1" applyFont="1" applyBorder="1" applyAlignment="1">
      <alignment horizontal="center" vertical="center"/>
    </xf>
    <xf numFmtId="0" fontId="0" fillId="0" borderId="0" xfId="0" applyFont="1" applyAlignment="1"/>
    <xf numFmtId="0" fontId="5" fillId="0" borderId="104" xfId="0" applyFont="1" applyBorder="1"/>
    <xf numFmtId="0" fontId="5" fillId="0" borderId="32" xfId="0" applyFont="1" applyBorder="1"/>
    <xf numFmtId="0" fontId="0" fillId="0" borderId="0" xfId="0" applyFont="1" applyAlignment="1"/>
    <xf numFmtId="0" fontId="5" fillId="0" borderId="102" xfId="0" applyFont="1" applyBorder="1"/>
    <xf numFmtId="0" fontId="28" fillId="5" borderId="48" xfId="0" applyFont="1" applyFill="1" applyBorder="1" applyAlignment="1">
      <alignment horizontal="center" vertical="center"/>
    </xf>
    <xf numFmtId="165" fontId="29" fillId="0" borderId="106" xfId="0" applyNumberFormat="1" applyFont="1" applyBorder="1" applyAlignment="1">
      <alignment horizontal="left" vertical="center"/>
    </xf>
    <xf numFmtId="165" fontId="29" fillId="0" borderId="107" xfId="0" applyNumberFormat="1" applyFont="1" applyBorder="1" applyAlignment="1">
      <alignment horizontal="left" vertical="center"/>
    </xf>
    <xf numFmtId="0" fontId="12" fillId="0" borderId="91" xfId="0" applyFont="1" applyBorder="1"/>
    <xf numFmtId="2" fontId="30" fillId="5" borderId="102" xfId="0" applyNumberFormat="1" applyFont="1" applyFill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168" fontId="4" fillId="0" borderId="10" xfId="0" applyNumberFormat="1" applyFont="1" applyBorder="1" applyAlignment="1">
      <alignment vertical="center"/>
    </xf>
    <xf numFmtId="168" fontId="4" fillId="0" borderId="15" xfId="0" applyNumberFormat="1" applyFont="1" applyBorder="1" applyAlignment="1">
      <alignment horizontal="right" vertical="center"/>
    </xf>
    <xf numFmtId="0" fontId="0" fillId="0" borderId="0" xfId="0" applyFont="1" applyAlignment="1"/>
    <xf numFmtId="0" fontId="13" fillId="5" borderId="91" xfId="0" applyFont="1" applyFill="1" applyBorder="1" applyAlignment="1">
      <alignment vertical="center"/>
    </xf>
    <xf numFmtId="0" fontId="27" fillId="5" borderId="102" xfId="0" applyFont="1" applyFill="1" applyBorder="1" applyAlignment="1">
      <alignment vertical="center"/>
    </xf>
    <xf numFmtId="0" fontId="8" fillId="0" borderId="91" xfId="0" applyFont="1" applyBorder="1" applyAlignment="1">
      <alignment horizontal="center" vertical="center"/>
    </xf>
    <xf numFmtId="0" fontId="8" fillId="0" borderId="102" xfId="0" applyFont="1" applyBorder="1" applyAlignment="1">
      <alignment horizontal="center" vertical="center"/>
    </xf>
    <xf numFmtId="0" fontId="0" fillId="0" borderId="0" xfId="0" applyFont="1" applyAlignment="1"/>
    <xf numFmtId="2" fontId="10" fillId="0" borderId="0" xfId="0" applyNumberFormat="1" applyFont="1" applyAlignment="1">
      <alignment horizontal="left" vertical="center"/>
    </xf>
    <xf numFmtId="0" fontId="0" fillId="0" borderId="0" xfId="0" applyFont="1" applyAlignment="1"/>
    <xf numFmtId="0" fontId="6" fillId="10" borderId="52" xfId="0" applyFont="1" applyFill="1" applyBorder="1" applyAlignment="1">
      <alignment horizontal="center" vertical="center"/>
    </xf>
    <xf numFmtId="0" fontId="8" fillId="0" borderId="102" xfId="0" applyFont="1" applyBorder="1" applyAlignment="1">
      <alignment horizontal="left" vertical="center" wrapText="1"/>
    </xf>
    <xf numFmtId="0" fontId="0" fillId="0" borderId="102" xfId="0" applyFont="1" applyBorder="1" applyAlignment="1"/>
    <xf numFmtId="2" fontId="8" fillId="0" borderId="26" xfId="0" applyNumberFormat="1" applyFont="1" applyBorder="1" applyAlignment="1">
      <alignment horizontal="center" vertical="center" wrapText="1"/>
    </xf>
    <xf numFmtId="2" fontId="8" fillId="0" borderId="102" xfId="0" applyNumberFormat="1" applyFont="1" applyBorder="1" applyAlignment="1">
      <alignment vertical="center" wrapText="1"/>
    </xf>
    <xf numFmtId="0" fontId="0" fillId="0" borderId="118" xfId="0" applyFont="1" applyBorder="1" applyAlignment="1"/>
    <xf numFmtId="0" fontId="0" fillId="0" borderId="119" xfId="0" applyFont="1" applyBorder="1" applyAlignment="1"/>
    <xf numFmtId="44" fontId="0" fillId="0" borderId="0" xfId="0" applyNumberFormat="1" applyFont="1" applyAlignment="1"/>
    <xf numFmtId="2" fontId="10" fillId="5" borderId="102" xfId="0" applyNumberFormat="1" applyFont="1" applyFill="1" applyBorder="1" applyAlignment="1">
      <alignment vertical="center" wrapText="1"/>
    </xf>
    <xf numFmtId="0" fontId="0" fillId="0" borderId="0" xfId="0" applyFont="1" applyAlignment="1"/>
    <xf numFmtId="10" fontId="3" fillId="5" borderId="53" xfId="0" applyNumberFormat="1" applyFont="1" applyFill="1" applyBorder="1" applyAlignment="1">
      <alignment horizontal="center" vertical="center"/>
    </xf>
    <xf numFmtId="167" fontId="6" fillId="5" borderId="10" xfId="0" applyNumberFormat="1" applyFont="1" applyFill="1" applyBorder="1" applyAlignment="1">
      <alignment horizontal="center" vertical="center"/>
    </xf>
    <xf numFmtId="167" fontId="6" fillId="5" borderId="57" xfId="0" applyNumberFormat="1" applyFont="1" applyFill="1" applyBorder="1" applyAlignment="1">
      <alignment horizontal="center" vertical="center"/>
    </xf>
    <xf numFmtId="167" fontId="6" fillId="0" borderId="57" xfId="0" applyNumberFormat="1" applyFont="1" applyFill="1" applyBorder="1" applyAlignment="1">
      <alignment horizontal="center" vertical="center"/>
    </xf>
    <xf numFmtId="167" fontId="6" fillId="15" borderId="57" xfId="0" applyNumberFormat="1" applyFont="1" applyFill="1" applyBorder="1" applyAlignment="1">
      <alignment horizontal="center" vertical="center"/>
    </xf>
    <xf numFmtId="10" fontId="6" fillId="5" borderId="105" xfId="0" applyNumberFormat="1" applyFont="1" applyFill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2" fontId="4" fillId="19" borderId="10" xfId="0" applyNumberFormat="1" applyFont="1" applyFill="1" applyBorder="1" applyAlignment="1">
      <alignment horizontal="center" vertical="center"/>
    </xf>
    <xf numFmtId="0" fontId="8" fillId="0" borderId="102" xfId="0" applyFont="1" applyBorder="1" applyAlignment="1">
      <alignment vertical="center"/>
    </xf>
    <xf numFmtId="0" fontId="8" fillId="16" borderId="0" xfId="0" applyFont="1" applyFill="1" applyAlignment="1">
      <alignment vertical="center"/>
    </xf>
    <xf numFmtId="0" fontId="0" fillId="16" borderId="0" xfId="0" applyFont="1" applyFill="1" applyAlignment="1"/>
    <xf numFmtId="0" fontId="0" fillId="0" borderId="0" xfId="0" applyFont="1" applyAlignment="1"/>
    <xf numFmtId="2" fontId="6" fillId="0" borderId="5" xfId="0" applyNumberFormat="1" applyFont="1" applyBorder="1" applyAlignment="1">
      <alignment vertical="center"/>
    </xf>
    <xf numFmtId="2" fontId="4" fillId="0" borderId="5" xfId="0" applyNumberFormat="1" applyFont="1" applyBorder="1" applyAlignment="1">
      <alignment horizontal="center" vertical="center"/>
    </xf>
    <xf numFmtId="2" fontId="8" fillId="0" borderId="23" xfId="0" applyNumberFormat="1" applyFont="1" applyBorder="1" applyAlignment="1">
      <alignment vertical="center"/>
    </xf>
    <xf numFmtId="2" fontId="0" fillId="0" borderId="0" xfId="0" applyNumberFormat="1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40" fillId="0" borderId="0" xfId="0" applyFont="1" applyAlignment="1"/>
    <xf numFmtId="0" fontId="35" fillId="0" borderId="0" xfId="0" applyFont="1" applyAlignment="1">
      <alignment vertical="center"/>
    </xf>
    <xf numFmtId="0" fontId="37" fillId="4" borderId="10" xfId="0" applyFont="1" applyFill="1" applyBorder="1" applyAlignment="1">
      <alignment horizontal="center" vertical="center" wrapText="1"/>
    </xf>
    <xf numFmtId="0" fontId="41" fillId="0" borderId="0" xfId="0" applyFont="1" applyAlignment="1"/>
    <xf numFmtId="0" fontId="34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/>
    <xf numFmtId="0" fontId="42" fillId="0" borderId="0" xfId="0" applyFont="1" applyAlignment="1"/>
    <xf numFmtId="2" fontId="8" fillId="0" borderId="52" xfId="0" applyNumberFormat="1" applyFont="1" applyBorder="1" applyAlignment="1">
      <alignment vertical="center" wrapText="1"/>
    </xf>
    <xf numFmtId="0" fontId="0" fillId="0" borderId="0" xfId="0" applyFont="1" applyAlignment="1"/>
    <xf numFmtId="0" fontId="0" fillId="0" borderId="0" xfId="0" applyFont="1" applyAlignment="1"/>
    <xf numFmtId="0" fontId="43" fillId="0" borderId="0" xfId="0" applyFont="1" applyAlignment="1">
      <alignment vertical="center" wrapText="1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37" fillId="4" borderId="10" xfId="0" applyFont="1" applyFill="1" applyBorder="1" applyAlignment="1">
      <alignment horizontal="center" vertical="center"/>
    </xf>
    <xf numFmtId="0" fontId="37" fillId="4" borderId="10" xfId="0" applyFont="1" applyFill="1" applyBorder="1" applyAlignment="1">
      <alignment vertical="center" wrapText="1"/>
    </xf>
    <xf numFmtId="0" fontId="44" fillId="0" borderId="0" xfId="0" applyFont="1" applyAlignment="1">
      <alignment vertical="center"/>
    </xf>
    <xf numFmtId="0" fontId="6" fillId="5" borderId="17" xfId="0" applyFont="1" applyFill="1" applyBorder="1" applyAlignment="1"/>
    <xf numFmtId="0" fontId="0" fillId="0" borderId="0" xfId="0" applyFont="1" applyAlignment="1"/>
    <xf numFmtId="0" fontId="37" fillId="19" borderId="10" xfId="0" applyFont="1" applyFill="1" applyBorder="1" applyAlignment="1">
      <alignment horizontal="center" vertical="center" wrapText="1"/>
    </xf>
    <xf numFmtId="44" fontId="43" fillId="0" borderId="0" xfId="0" applyNumberFormat="1" applyFont="1" applyAlignment="1">
      <alignment vertical="center"/>
    </xf>
    <xf numFmtId="0" fontId="43" fillId="0" borderId="0" xfId="0" applyFont="1" applyAlignment="1">
      <alignment vertical="center"/>
    </xf>
    <xf numFmtId="0" fontId="5" fillId="0" borderId="5" xfId="0" applyFont="1" applyBorder="1" applyAlignment="1"/>
    <xf numFmtId="0" fontId="0" fillId="0" borderId="0" xfId="0" applyFont="1" applyAlignment="1"/>
    <xf numFmtId="0" fontId="0" fillId="0" borderId="0" xfId="0" applyFont="1" applyAlignment="1"/>
    <xf numFmtId="2" fontId="8" fillId="19" borderId="10" xfId="0" applyNumberFormat="1" applyFont="1" applyFill="1" applyBorder="1" applyAlignment="1">
      <alignment vertical="center"/>
    </xf>
    <xf numFmtId="0" fontId="0" fillId="0" borderId="0" xfId="0" applyFont="1" applyFill="1" applyAlignment="1"/>
    <xf numFmtId="0" fontId="8" fillId="0" borderId="0" xfId="0" applyFont="1" applyFill="1" applyAlignment="1">
      <alignment vertical="center"/>
    </xf>
    <xf numFmtId="0" fontId="0" fillId="0" borderId="0" xfId="0" applyFont="1" applyAlignment="1"/>
    <xf numFmtId="0" fontId="13" fillId="5" borderId="102" xfId="0" applyFont="1" applyFill="1" applyBorder="1" applyAlignment="1">
      <alignment horizontal="center" vertical="center"/>
    </xf>
    <xf numFmtId="0" fontId="13" fillId="5" borderId="26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left" vertical="center" wrapText="1"/>
    </xf>
    <xf numFmtId="0" fontId="8" fillId="0" borderId="102" xfId="0" applyFont="1" applyFill="1" applyBorder="1" applyAlignment="1">
      <alignment vertical="center"/>
    </xf>
    <xf numFmtId="0" fontId="0" fillId="0" borderId="0" xfId="0" applyFont="1" applyAlignment="1"/>
    <xf numFmtId="0" fontId="11" fillId="0" borderId="10" xfId="0" applyFont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4" fillId="0" borderId="102" xfId="0" applyFont="1" applyBorder="1" applyAlignment="1">
      <alignment vertical="center"/>
    </xf>
    <xf numFmtId="0" fontId="35" fillId="0" borderId="102" xfId="0" applyFont="1" applyBorder="1" applyAlignment="1">
      <alignment vertical="center"/>
    </xf>
    <xf numFmtId="0" fontId="8" fillId="16" borderId="102" xfId="0" applyFont="1" applyFill="1" applyBorder="1" applyAlignment="1">
      <alignment vertical="center"/>
    </xf>
    <xf numFmtId="0" fontId="42" fillId="0" borderId="102" xfId="0" applyFont="1" applyBorder="1" applyAlignment="1"/>
    <xf numFmtId="0" fontId="41" fillId="0" borderId="102" xfId="0" applyFont="1" applyBorder="1" applyAlignment="1"/>
    <xf numFmtId="0" fontId="40" fillId="0" borderId="102" xfId="0" applyFont="1" applyBorder="1" applyAlignment="1"/>
    <xf numFmtId="0" fontId="0" fillId="0" borderId="102" xfId="0" applyFont="1" applyFill="1" applyBorder="1" applyAlignment="1"/>
    <xf numFmtId="0" fontId="1" fillId="0" borderId="102" xfId="0" applyFont="1" applyBorder="1" applyAlignment="1"/>
    <xf numFmtId="0" fontId="4" fillId="2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2" fontId="4" fillId="3" borderId="10" xfId="0" applyNumberFormat="1" applyFont="1" applyFill="1" applyBorder="1" applyAlignment="1">
      <alignment horizontal="center" vertical="center"/>
    </xf>
    <xf numFmtId="164" fontId="4" fillId="4" borderId="10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2" fontId="4" fillId="4" borderId="10" xfId="0" applyNumberFormat="1" applyFont="1" applyFill="1" applyBorder="1" applyAlignment="1">
      <alignment horizontal="center" vertical="center"/>
    </xf>
    <xf numFmtId="0" fontId="0" fillId="0" borderId="10" xfId="0" applyFont="1" applyFill="1" applyBorder="1" applyAlignment="1"/>
    <xf numFmtId="2" fontId="8" fillId="0" borderId="1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 vertical="center"/>
    </xf>
    <xf numFmtId="2" fontId="34" fillId="0" borderId="10" xfId="0" applyNumberFormat="1" applyFont="1" applyFill="1" applyBorder="1" applyAlignment="1">
      <alignment horizontal="center"/>
    </xf>
    <xf numFmtId="2" fontId="37" fillId="4" borderId="10" xfId="0" applyNumberFormat="1" applyFont="1" applyFill="1" applyBorder="1" applyAlignment="1">
      <alignment vertical="center" wrapText="1"/>
    </xf>
    <xf numFmtId="0" fontId="37" fillId="3" borderId="10" xfId="0" applyFont="1" applyFill="1" applyBorder="1" applyAlignment="1">
      <alignment horizontal="center" vertical="center"/>
    </xf>
    <xf numFmtId="0" fontId="4" fillId="20" borderId="10" xfId="0" applyFont="1" applyFill="1" applyBorder="1" applyAlignment="1">
      <alignment horizontal="center" vertical="center"/>
    </xf>
    <xf numFmtId="0" fontId="4" fillId="20" borderId="10" xfId="0" applyFont="1" applyFill="1" applyBorder="1" applyAlignment="1">
      <alignment horizontal="left" vertical="center" wrapText="1"/>
    </xf>
    <xf numFmtId="0" fontId="4" fillId="20" borderId="10" xfId="0" applyFont="1" applyFill="1" applyBorder="1" applyAlignment="1">
      <alignment horizontal="center" vertical="center" wrapText="1"/>
    </xf>
    <xf numFmtId="0" fontId="4" fillId="20" borderId="10" xfId="0" applyFont="1" applyFill="1" applyBorder="1" applyAlignment="1">
      <alignment horizontal="center" vertical="center"/>
    </xf>
    <xf numFmtId="2" fontId="4" fillId="20" borderId="10" xfId="0" applyNumberFormat="1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2" fontId="8" fillId="0" borderId="10" xfId="16" applyNumberFormat="1" applyFont="1" applyBorder="1" applyAlignment="1">
      <alignment horizontal="center" vertical="center"/>
    </xf>
    <xf numFmtId="164" fontId="37" fillId="4" borderId="10" xfId="0" applyNumberFormat="1" applyFont="1" applyFill="1" applyBorder="1" applyAlignment="1">
      <alignment horizontal="center" vertical="center"/>
    </xf>
    <xf numFmtId="164" fontId="37" fillId="19" borderId="10" xfId="0" applyNumberFormat="1" applyFont="1" applyFill="1" applyBorder="1" applyAlignment="1">
      <alignment horizontal="center" vertical="center"/>
    </xf>
    <xf numFmtId="2" fontId="8" fillId="19" borderId="10" xfId="0" applyNumberFormat="1" applyFont="1" applyFill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/>
    </xf>
    <xf numFmtId="2" fontId="43" fillId="0" borderId="10" xfId="0" applyNumberFormat="1" applyFont="1" applyBorder="1" applyAlignment="1">
      <alignment horizontal="center" vertical="center"/>
    </xf>
    <xf numFmtId="0" fontId="34" fillId="0" borderId="10" xfId="0" applyFont="1" applyFill="1" applyBorder="1" applyAlignment="1">
      <alignment horizontal="center" vertical="center"/>
    </xf>
    <xf numFmtId="2" fontId="8" fillId="0" borderId="10" xfId="0" applyNumberFormat="1" applyFont="1" applyFill="1" applyBorder="1" applyAlignment="1">
      <alignment horizontal="center" vertical="center" wrapText="1"/>
    </xf>
    <xf numFmtId="0" fontId="45" fillId="0" borderId="10" xfId="0" applyFont="1" applyFill="1" applyBorder="1" applyAlignment="1">
      <alignment horizontal="center" vertical="center"/>
    </xf>
    <xf numFmtId="2" fontId="37" fillId="4" borderId="10" xfId="0" applyNumberFormat="1" applyFont="1" applyFill="1" applyBorder="1" applyAlignment="1">
      <alignment horizontal="center" vertical="center"/>
    </xf>
    <xf numFmtId="0" fontId="34" fillId="0" borderId="10" xfId="0" applyFont="1" applyFill="1" applyBorder="1" applyAlignment="1">
      <alignment horizontal="left" vertical="center" wrapText="1"/>
    </xf>
    <xf numFmtId="0" fontId="34" fillId="0" borderId="10" xfId="0" applyFont="1" applyFill="1" applyBorder="1" applyAlignment="1">
      <alignment horizontal="center" vertical="center" wrapText="1"/>
    </xf>
    <xf numFmtId="2" fontId="37" fillId="4" borderId="10" xfId="0" applyNumberFormat="1" applyFont="1" applyFill="1" applyBorder="1" applyAlignment="1">
      <alignment horizontal="center" vertical="center"/>
    </xf>
    <xf numFmtId="0" fontId="4" fillId="17" borderId="10" xfId="0" applyFont="1" applyFill="1" applyBorder="1" applyAlignment="1">
      <alignment horizontal="center" vertical="center"/>
    </xf>
    <xf numFmtId="2" fontId="4" fillId="17" borderId="10" xfId="0" applyNumberFormat="1" applyFont="1" applyFill="1" applyBorder="1" applyAlignment="1">
      <alignment horizontal="center" vertical="center"/>
    </xf>
    <xf numFmtId="2" fontId="45" fillId="0" borderId="10" xfId="0" applyNumberFormat="1" applyFont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2" fontId="45" fillId="0" borderId="10" xfId="0" applyNumberFormat="1" applyFont="1" applyFill="1" applyBorder="1" applyAlignment="1">
      <alignment horizontal="center" vertical="center"/>
    </xf>
    <xf numFmtId="2" fontId="8" fillId="0" borderId="10" xfId="16" applyNumberFormat="1" applyFont="1" applyFill="1" applyBorder="1" applyAlignment="1">
      <alignment horizontal="center" vertical="center"/>
    </xf>
    <xf numFmtId="2" fontId="9" fillId="4" borderId="10" xfId="0" applyNumberFormat="1" applyFont="1" applyFill="1" applyBorder="1" applyAlignment="1">
      <alignment horizontal="left" vertical="center"/>
    </xf>
    <xf numFmtId="0" fontId="4" fillId="3" borderId="10" xfId="3" applyFont="1" applyFill="1" applyBorder="1" applyAlignment="1">
      <alignment horizontal="center" vertical="center"/>
    </xf>
    <xf numFmtId="2" fontId="4" fillId="3" borderId="10" xfId="3" applyNumberFormat="1" applyFont="1" applyFill="1" applyBorder="1" applyAlignment="1">
      <alignment horizontal="center" vertical="center"/>
    </xf>
    <xf numFmtId="2" fontId="8" fillId="0" borderId="10" xfId="0" applyNumberFormat="1" applyFont="1" applyFill="1" applyBorder="1" applyAlignment="1">
      <alignment horizontal="center" vertical="center"/>
    </xf>
    <xf numFmtId="0" fontId="34" fillId="0" borderId="10" xfId="0" applyFont="1" applyBorder="1" applyAlignment="1">
      <alignment horizontal="left" vertical="center" wrapText="1"/>
    </xf>
    <xf numFmtId="2" fontId="8" fillId="0" borderId="10" xfId="0" applyNumberFormat="1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 wrapText="1"/>
    </xf>
    <xf numFmtId="2" fontId="4" fillId="4" borderId="10" xfId="0" applyNumberFormat="1" applyFont="1" applyFill="1" applyBorder="1" applyAlignment="1">
      <alignment horizontal="center" vertical="center"/>
    </xf>
    <xf numFmtId="0" fontId="0" fillId="0" borderId="0" xfId="0" applyFont="1" applyAlignment="1"/>
    <xf numFmtId="0" fontId="8" fillId="0" borderId="131" xfId="0" applyFont="1" applyBorder="1" applyAlignment="1">
      <alignment horizontal="center" vertical="center"/>
    </xf>
    <xf numFmtId="0" fontId="8" fillId="0" borderId="133" xfId="0" applyFont="1" applyBorder="1" applyAlignment="1">
      <alignment horizontal="center" vertical="center"/>
    </xf>
    <xf numFmtId="2" fontId="37" fillId="4" borderId="57" xfId="0" applyNumberFormat="1" applyFont="1" applyFill="1" applyBorder="1" applyAlignment="1">
      <alignment horizontal="center" vertical="center"/>
    </xf>
    <xf numFmtId="2" fontId="8" fillId="0" borderId="105" xfId="0" applyNumberFormat="1" applyFont="1" applyBorder="1" applyAlignment="1">
      <alignment horizontal="center"/>
    </xf>
    <xf numFmtId="0" fontId="8" fillId="0" borderId="125" xfId="0" applyFont="1" applyBorder="1" applyAlignment="1"/>
    <xf numFmtId="2" fontId="8" fillId="0" borderId="130" xfId="0" applyNumberFormat="1" applyFont="1" applyBorder="1" applyAlignment="1"/>
    <xf numFmtId="0" fontId="8" fillId="0" borderId="10" xfId="0" applyFont="1" applyFill="1" applyBorder="1" applyAlignment="1">
      <alignment vertical="center" wrapText="1"/>
    </xf>
    <xf numFmtId="0" fontId="4" fillId="20" borderId="10" xfId="0" applyFont="1" applyFill="1" applyBorder="1" applyAlignment="1">
      <alignment horizontal="left" vertical="center"/>
    </xf>
    <xf numFmtId="0" fontId="8" fillId="0" borderId="17" xfId="0" applyFont="1" applyBorder="1" applyAlignment="1">
      <alignment horizontal="center" vertical="center"/>
    </xf>
    <xf numFmtId="2" fontId="4" fillId="4" borderId="10" xfId="0" applyNumberFormat="1" applyFont="1" applyFill="1" applyBorder="1" applyAlignment="1">
      <alignment horizontal="center" vertical="center"/>
    </xf>
    <xf numFmtId="164" fontId="4" fillId="0" borderId="10" xfId="0" applyNumberFormat="1" applyFont="1" applyFill="1" applyBorder="1" applyAlignment="1">
      <alignment horizontal="center" vertical="center"/>
    </xf>
    <xf numFmtId="2" fontId="8" fillId="0" borderId="10" xfId="0" applyNumberFormat="1" applyFont="1" applyFill="1" applyBorder="1" applyAlignment="1">
      <alignment horizontal="center" vertical="center"/>
    </xf>
    <xf numFmtId="0" fontId="0" fillId="0" borderId="0" xfId="0" applyFont="1" applyAlignment="1"/>
    <xf numFmtId="0" fontId="8" fillId="0" borderId="10" xfId="0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0" fontId="0" fillId="0" borderId="0" xfId="0" applyFont="1" applyAlignment="1"/>
    <xf numFmtId="0" fontId="8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2" fontId="34" fillId="0" borderId="10" xfId="0" applyNumberFormat="1" applyFont="1" applyFill="1" applyBorder="1" applyAlignment="1">
      <alignment vertical="center" wrapText="1"/>
    </xf>
    <xf numFmtId="49" fontId="8" fillId="0" borderId="102" xfId="0" applyNumberFormat="1" applyFont="1" applyBorder="1" applyAlignment="1">
      <alignment horizontal="center" vertical="center" wrapText="1"/>
    </xf>
    <xf numFmtId="0" fontId="8" fillId="0" borderId="114" xfId="0" applyFont="1" applyBorder="1" applyAlignment="1">
      <alignment horizontal="center"/>
    </xf>
    <xf numFmtId="2" fontId="4" fillId="4" borderId="10" xfId="0" applyNumberFormat="1" applyFont="1" applyFill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0" fillId="0" borderId="0" xfId="0" applyFont="1" applyAlignment="1"/>
    <xf numFmtId="0" fontId="8" fillId="0" borderId="10" xfId="0" applyFont="1" applyBorder="1" applyAlignment="1"/>
    <xf numFmtId="165" fontId="4" fillId="0" borderId="91" xfId="0" applyNumberFormat="1" applyFont="1" applyBorder="1" applyAlignment="1">
      <alignment vertical="center"/>
    </xf>
    <xf numFmtId="0" fontId="34" fillId="14" borderId="12" xfId="0" applyFont="1" applyFill="1" applyBorder="1"/>
    <xf numFmtId="0" fontId="34" fillId="14" borderId="13" xfId="0" applyFont="1" applyFill="1" applyBorder="1"/>
    <xf numFmtId="165" fontId="4" fillId="2" borderId="50" xfId="0" applyNumberFormat="1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8" fillId="0" borderId="121" xfId="0" applyFont="1" applyBorder="1" applyAlignment="1">
      <alignment horizontal="center" vertical="center"/>
    </xf>
    <xf numFmtId="0" fontId="8" fillId="0" borderId="122" xfId="0" applyFont="1" applyBorder="1" applyAlignment="1">
      <alignment horizontal="center" vertical="center"/>
    </xf>
    <xf numFmtId="0" fontId="21" fillId="0" borderId="122" xfId="0" applyFont="1" applyBorder="1" applyAlignment="1">
      <alignment horizontal="center" vertical="center"/>
    </xf>
    <xf numFmtId="0" fontId="21" fillId="0" borderId="122" xfId="0" applyFont="1" applyBorder="1" applyAlignment="1">
      <alignment horizontal="left" vertical="center" wrapText="1"/>
    </xf>
    <xf numFmtId="0" fontId="21" fillId="0" borderId="122" xfId="0" applyFont="1" applyBorder="1" applyAlignment="1">
      <alignment horizontal="center" vertical="center" wrapText="1"/>
    </xf>
    <xf numFmtId="165" fontId="21" fillId="0" borderId="122" xfId="0" applyNumberFormat="1" applyFont="1" applyBorder="1" applyAlignment="1">
      <alignment horizontal="left" vertical="center"/>
    </xf>
    <xf numFmtId="165" fontId="8" fillId="0" borderId="123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0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center" vertical="center" wrapText="1"/>
    </xf>
    <xf numFmtId="165" fontId="21" fillId="0" borderId="10" xfId="0" applyNumberFormat="1" applyFont="1" applyBorder="1" applyAlignment="1">
      <alignment horizontal="left" vertical="center"/>
    </xf>
    <xf numFmtId="165" fontId="8" fillId="0" borderId="15" xfId="0" applyNumberFormat="1" applyFont="1" applyBorder="1" applyAlignment="1">
      <alignment horizontal="center" vertical="center"/>
    </xf>
    <xf numFmtId="2" fontId="21" fillId="0" borderId="10" xfId="0" applyNumberFormat="1" applyFont="1" applyBorder="1" applyAlignment="1">
      <alignment horizontal="center" vertical="center" wrapText="1"/>
    </xf>
    <xf numFmtId="0" fontId="8" fillId="0" borderId="124" xfId="0" applyFont="1" applyBorder="1" applyAlignment="1">
      <alignment horizontal="center" vertical="center"/>
    </xf>
    <xf numFmtId="0" fontId="8" fillId="0" borderId="125" xfId="0" applyFont="1" applyBorder="1" applyAlignment="1">
      <alignment horizontal="center" vertical="center"/>
    </xf>
    <xf numFmtId="0" fontId="21" fillId="0" borderId="125" xfId="0" applyFont="1" applyBorder="1" applyAlignment="1">
      <alignment horizontal="center" vertical="center"/>
    </xf>
    <xf numFmtId="0" fontId="21" fillId="0" borderId="125" xfId="0" applyFont="1" applyBorder="1" applyAlignment="1">
      <alignment horizontal="center" vertical="center" wrapText="1"/>
    </xf>
    <xf numFmtId="2" fontId="21" fillId="0" borderId="125" xfId="0" applyNumberFormat="1" applyFont="1" applyBorder="1" applyAlignment="1">
      <alignment horizontal="center" vertical="center" wrapText="1"/>
    </xf>
    <xf numFmtId="165" fontId="21" fillId="0" borderId="125" xfId="0" applyNumberFormat="1" applyFont="1" applyBorder="1" applyAlignment="1">
      <alignment horizontal="left" vertical="center"/>
    </xf>
    <xf numFmtId="165" fontId="8" fillId="0" borderId="126" xfId="0" applyNumberFormat="1" applyFont="1" applyBorder="1" applyAlignment="1">
      <alignment horizontal="center" vertical="center"/>
    </xf>
    <xf numFmtId="0" fontId="21" fillId="0" borderId="102" xfId="0" applyFont="1" applyBorder="1" applyAlignment="1">
      <alignment horizontal="center" vertical="center"/>
    </xf>
    <xf numFmtId="2" fontId="21" fillId="0" borderId="102" xfId="0" applyNumberFormat="1" applyFont="1" applyBorder="1" applyAlignment="1">
      <alignment horizontal="center" vertical="center" wrapText="1"/>
    </xf>
    <xf numFmtId="165" fontId="21" fillId="0" borderId="134" xfId="0" applyNumberFormat="1" applyFont="1" applyBorder="1" applyAlignment="1">
      <alignment horizontal="left" vertical="center"/>
    </xf>
    <xf numFmtId="165" fontId="8" fillId="0" borderId="55" xfId="0" applyNumberFormat="1" applyFont="1" applyBorder="1" applyAlignment="1">
      <alignment horizontal="center" vertical="center"/>
    </xf>
    <xf numFmtId="165" fontId="4" fillId="2" borderId="123" xfId="0" applyNumberFormat="1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21" fillId="0" borderId="125" xfId="0" applyFont="1" applyBorder="1" applyAlignment="1">
      <alignment horizontal="left" vertical="center" wrapText="1"/>
    </xf>
    <xf numFmtId="165" fontId="37" fillId="2" borderId="123" xfId="0" applyNumberFormat="1" applyFont="1" applyFill="1" applyBorder="1" applyAlignment="1">
      <alignment horizontal="center" vertical="center"/>
    </xf>
    <xf numFmtId="1" fontId="21" fillId="0" borderId="10" xfId="0" applyNumberFormat="1" applyFont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left" vertical="center" wrapText="1"/>
    </xf>
    <xf numFmtId="0" fontId="21" fillId="0" borderId="10" xfId="0" applyFont="1" applyFill="1" applyBorder="1" applyAlignment="1">
      <alignment horizontal="center" vertical="center" wrapText="1"/>
    </xf>
    <xf numFmtId="1" fontId="21" fillId="0" borderId="10" xfId="0" applyNumberFormat="1" applyFont="1" applyFill="1" applyBorder="1" applyAlignment="1">
      <alignment horizontal="center" vertical="center" wrapText="1"/>
    </xf>
    <xf numFmtId="165" fontId="21" fillId="0" borderId="10" xfId="0" applyNumberFormat="1" applyFont="1" applyFill="1" applyBorder="1" applyAlignment="1">
      <alignment horizontal="left" vertical="center"/>
    </xf>
    <xf numFmtId="165" fontId="8" fillId="0" borderId="15" xfId="0" applyNumberFormat="1" applyFont="1" applyFill="1" applyBorder="1" applyAlignment="1">
      <alignment horizontal="center" vertical="center"/>
    </xf>
    <xf numFmtId="0" fontId="8" fillId="0" borderId="125" xfId="0" applyFont="1" applyFill="1" applyBorder="1" applyAlignment="1">
      <alignment horizontal="center" vertical="center"/>
    </xf>
    <xf numFmtId="0" fontId="21" fillId="0" borderId="125" xfId="0" applyFont="1" applyFill="1" applyBorder="1" applyAlignment="1">
      <alignment horizontal="center" vertical="center"/>
    </xf>
    <xf numFmtId="0" fontId="21" fillId="0" borderId="125" xfId="0" applyFont="1" applyFill="1" applyBorder="1" applyAlignment="1">
      <alignment horizontal="left" vertical="center" wrapText="1"/>
    </xf>
    <xf numFmtId="0" fontId="21" fillId="0" borderId="125" xfId="0" applyFont="1" applyFill="1" applyBorder="1" applyAlignment="1">
      <alignment horizontal="center" vertical="center" wrapText="1"/>
    </xf>
    <xf numFmtId="1" fontId="21" fillId="0" borderId="125" xfId="0" applyNumberFormat="1" applyFont="1" applyFill="1" applyBorder="1" applyAlignment="1">
      <alignment horizontal="center" vertical="center" wrapText="1"/>
    </xf>
    <xf numFmtId="165" fontId="8" fillId="0" borderId="126" xfId="0" applyNumberFormat="1" applyFont="1" applyFill="1" applyBorder="1" applyAlignment="1">
      <alignment horizontal="center" vertical="center"/>
    </xf>
    <xf numFmtId="165" fontId="4" fillId="2" borderId="123" xfId="0" applyNumberFormat="1" applyFont="1" applyFill="1" applyBorder="1" applyAlignment="1">
      <alignment vertical="center"/>
    </xf>
    <xf numFmtId="0" fontId="8" fillId="0" borderId="0" xfId="0" applyFont="1" applyAlignment="1">
      <alignment wrapText="1"/>
    </xf>
    <xf numFmtId="0" fontId="21" fillId="0" borderId="10" xfId="0" applyFont="1" applyBorder="1" applyAlignment="1">
      <alignment horizontal="left" vertical="top" wrapText="1"/>
    </xf>
    <xf numFmtId="0" fontId="21" fillId="0" borderId="53" xfId="0" applyFont="1" applyBorder="1" applyAlignment="1">
      <alignment horizontal="left" vertical="center" wrapText="1"/>
    </xf>
    <xf numFmtId="2" fontId="21" fillId="0" borderId="53" xfId="0" applyNumberFormat="1" applyFont="1" applyBorder="1" applyAlignment="1">
      <alignment horizontal="center" vertical="center" wrapText="1"/>
    </xf>
    <xf numFmtId="165" fontId="21" fillId="0" borderId="53" xfId="0" applyNumberFormat="1" applyFont="1" applyBorder="1" applyAlignment="1">
      <alignment horizontal="left" vertical="center"/>
    </xf>
    <xf numFmtId="165" fontId="8" fillId="0" borderId="38" xfId="0" applyNumberFormat="1" applyFont="1" applyBorder="1" applyAlignment="1">
      <alignment horizontal="center" vertical="center"/>
    </xf>
    <xf numFmtId="0" fontId="8" fillId="0" borderId="128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165" fontId="4" fillId="2" borderId="123" xfId="0" applyNumberFormat="1" applyFont="1" applyFill="1" applyBorder="1" applyAlignment="1">
      <alignment horizontal="center" vertical="center" wrapText="1"/>
    </xf>
    <xf numFmtId="164" fontId="8" fillId="0" borderId="124" xfId="0" applyNumberFormat="1" applyFont="1" applyBorder="1" applyAlignment="1">
      <alignment horizontal="center" vertical="center"/>
    </xf>
    <xf numFmtId="0" fontId="8" fillId="0" borderId="125" xfId="0" applyFont="1" applyBorder="1" applyAlignment="1">
      <alignment horizontal="center" vertical="center" wrapText="1"/>
    </xf>
    <xf numFmtId="2" fontId="8" fillId="0" borderId="125" xfId="0" applyNumberFormat="1" applyFont="1" applyBorder="1" applyAlignment="1">
      <alignment horizontal="left" vertical="center" wrapText="1"/>
    </xf>
    <xf numFmtId="2" fontId="8" fillId="0" borderId="125" xfId="0" applyNumberFormat="1" applyFont="1" applyBorder="1" applyAlignment="1">
      <alignment horizontal="center" vertical="center"/>
    </xf>
    <xf numFmtId="165" fontId="21" fillId="0" borderId="126" xfId="0" applyNumberFormat="1" applyFont="1" applyBorder="1" applyAlignment="1">
      <alignment horizontal="right" vertical="center" wrapText="1"/>
    </xf>
    <xf numFmtId="164" fontId="8" fillId="0" borderId="129" xfId="0" applyNumberFormat="1" applyFont="1" applyBorder="1" applyAlignment="1">
      <alignment horizontal="center" vertical="center"/>
    </xf>
    <xf numFmtId="0" fontId="21" fillId="0" borderId="130" xfId="0" applyFont="1" applyBorder="1" applyAlignment="1">
      <alignment horizontal="center" vertical="center"/>
    </xf>
    <xf numFmtId="2" fontId="8" fillId="0" borderId="130" xfId="0" applyNumberFormat="1" applyFont="1" applyBorder="1" applyAlignment="1">
      <alignment horizontal="center" vertical="center"/>
    </xf>
    <xf numFmtId="2" fontId="21" fillId="0" borderId="130" xfId="0" applyNumberFormat="1" applyFont="1" applyBorder="1" applyAlignment="1">
      <alignment horizontal="center" vertical="center" wrapText="1"/>
    </xf>
    <xf numFmtId="0" fontId="8" fillId="0" borderId="130" xfId="0" applyFont="1" applyBorder="1" applyAlignment="1"/>
    <xf numFmtId="164" fontId="8" fillId="0" borderId="9" xfId="0" applyNumberFormat="1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left" vertical="center" wrapText="1"/>
    </xf>
    <xf numFmtId="165" fontId="21" fillId="0" borderId="15" xfId="0" applyNumberFormat="1" applyFont="1" applyBorder="1" applyAlignment="1">
      <alignment horizontal="right" vertical="center" wrapText="1"/>
    </xf>
    <xf numFmtId="2" fontId="8" fillId="0" borderId="130" xfId="0" applyNumberFormat="1" applyFont="1" applyBorder="1" applyAlignment="1">
      <alignment horizontal="left" vertical="center" wrapText="1"/>
    </xf>
    <xf numFmtId="165" fontId="21" fillId="0" borderId="130" xfId="0" applyNumberFormat="1" applyFont="1" applyBorder="1" applyAlignment="1">
      <alignment horizontal="left" vertical="center"/>
    </xf>
    <xf numFmtId="0" fontId="8" fillId="0" borderId="129" xfId="0" applyFont="1" applyBorder="1" applyAlignment="1">
      <alignment horizontal="center" vertical="center"/>
    </xf>
    <xf numFmtId="0" fontId="21" fillId="0" borderId="130" xfId="0" applyFont="1" applyBorder="1" applyAlignment="1">
      <alignment horizontal="left" vertical="center" wrapText="1"/>
    </xf>
    <xf numFmtId="2" fontId="8" fillId="5" borderId="56" xfId="0" applyNumberFormat="1" applyFont="1" applyFill="1" applyBorder="1" applyAlignment="1">
      <alignment horizontal="center" vertical="center"/>
    </xf>
    <xf numFmtId="2" fontId="8" fillId="5" borderId="44" xfId="0" applyNumberFormat="1" applyFont="1" applyFill="1" applyBorder="1" applyAlignment="1">
      <alignment vertical="center"/>
    </xf>
    <xf numFmtId="0" fontId="8" fillId="0" borderId="0" xfId="0" applyFont="1" applyAlignment="1"/>
    <xf numFmtId="2" fontId="8" fillId="5" borderId="102" xfId="0" applyNumberFormat="1" applyFont="1" applyFill="1" applyBorder="1" applyAlignment="1">
      <alignment vertical="center"/>
    </xf>
    <xf numFmtId="165" fontId="4" fillId="2" borderId="34" xfId="0" applyNumberFormat="1" applyFont="1" applyFill="1" applyBorder="1" applyAlignment="1">
      <alignment horizontal="center" vertical="center" wrapText="1"/>
    </xf>
    <xf numFmtId="165" fontId="8" fillId="0" borderId="159" xfId="0" applyNumberFormat="1" applyFont="1" applyBorder="1" applyAlignment="1">
      <alignment horizontal="center" vertical="center"/>
    </xf>
    <xf numFmtId="165" fontId="8" fillId="0" borderId="11" xfId="0" applyNumberFormat="1" applyFont="1" applyBorder="1" applyAlignment="1">
      <alignment horizontal="center" vertical="center"/>
    </xf>
    <xf numFmtId="165" fontId="8" fillId="0" borderId="160" xfId="0" applyNumberFormat="1" applyFont="1" applyBorder="1" applyAlignment="1">
      <alignment horizontal="center" vertical="center"/>
    </xf>
    <xf numFmtId="165" fontId="8" fillId="0" borderId="133" xfId="0" applyNumberFormat="1" applyFont="1" applyBorder="1" applyAlignment="1">
      <alignment horizontal="center" vertical="center"/>
    </xf>
    <xf numFmtId="165" fontId="8" fillId="0" borderId="11" xfId="0" applyNumberFormat="1" applyFont="1" applyFill="1" applyBorder="1" applyAlignment="1">
      <alignment horizontal="center" vertical="center"/>
    </xf>
    <xf numFmtId="165" fontId="8" fillId="0" borderId="131" xfId="0" applyNumberFormat="1" applyFont="1" applyBorder="1" applyAlignment="1">
      <alignment horizontal="center" vertical="center"/>
    </xf>
    <xf numFmtId="165" fontId="21" fillId="0" borderId="11" xfId="0" applyNumberFormat="1" applyFont="1" applyBorder="1" applyAlignment="1">
      <alignment horizontal="right" vertical="center" wrapText="1"/>
    </xf>
    <xf numFmtId="0" fontId="6" fillId="17" borderId="161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left" vertical="center"/>
    </xf>
    <xf numFmtId="0" fontId="21" fillId="0" borderId="10" xfId="0" applyFont="1" applyBorder="1" applyAlignment="1">
      <alignment horizontal="left" vertical="top"/>
    </xf>
    <xf numFmtId="165" fontId="21" fillId="0" borderId="125" xfId="0" applyNumberFormat="1" applyFont="1" applyBorder="1" applyAlignment="1">
      <alignment vertical="center"/>
    </xf>
    <xf numFmtId="0" fontId="8" fillId="0" borderId="10" xfId="0" applyFont="1" applyBorder="1" applyAlignment="1">
      <alignment wrapText="1"/>
    </xf>
    <xf numFmtId="0" fontId="8" fillId="0" borderId="0" xfId="0" applyFont="1" applyBorder="1" applyAlignment="1"/>
    <xf numFmtId="0" fontId="21" fillId="0" borderId="102" xfId="0" applyFont="1" applyBorder="1" applyAlignment="1">
      <alignment horizontal="left" vertical="center" wrapText="1"/>
    </xf>
    <xf numFmtId="2" fontId="8" fillId="0" borderId="10" xfId="0" applyNumberFormat="1" applyFont="1" applyBorder="1" applyAlignment="1"/>
    <xf numFmtId="0" fontId="21" fillId="0" borderId="53" xfId="0" applyFont="1" applyBorder="1" applyAlignment="1">
      <alignment horizontal="center" vertical="center" wrapText="1"/>
    </xf>
    <xf numFmtId="0" fontId="21" fillId="0" borderId="130" xfId="0" applyFont="1" applyBorder="1" applyAlignment="1">
      <alignment horizontal="center" vertical="center" wrapText="1"/>
    </xf>
    <xf numFmtId="2" fontId="21" fillId="0" borderId="122" xfId="0" applyNumberFormat="1" applyFont="1" applyBorder="1" applyAlignment="1">
      <alignment horizontal="center" vertical="center" wrapText="1"/>
    </xf>
    <xf numFmtId="1" fontId="21" fillId="0" borderId="125" xfId="0" applyNumberFormat="1" applyFont="1" applyBorder="1" applyAlignment="1">
      <alignment horizontal="center" vertical="center" wrapText="1"/>
    </xf>
    <xf numFmtId="1" fontId="21" fillId="0" borderId="130" xfId="0" applyNumberFormat="1" applyFont="1" applyBorder="1" applyAlignment="1">
      <alignment horizontal="center" vertical="center" wrapText="1"/>
    </xf>
    <xf numFmtId="0" fontId="21" fillId="0" borderId="102" xfId="0" applyFont="1" applyBorder="1" applyAlignment="1">
      <alignment horizontal="center" vertical="center" wrapText="1"/>
    </xf>
    <xf numFmtId="1" fontId="21" fillId="0" borderId="53" xfId="0" applyNumberFormat="1" applyFont="1" applyBorder="1" applyAlignment="1">
      <alignment horizontal="center" vertical="center" wrapText="1"/>
    </xf>
    <xf numFmtId="165" fontId="21" fillId="0" borderId="10" xfId="0" applyNumberFormat="1" applyFont="1" applyBorder="1" applyAlignment="1">
      <alignment vertical="center"/>
    </xf>
    <xf numFmtId="165" fontId="21" fillId="0" borderId="11" xfId="0" applyNumberFormat="1" applyFont="1" applyBorder="1" applyAlignment="1">
      <alignment horizontal="left" vertical="center"/>
    </xf>
    <xf numFmtId="165" fontId="21" fillId="0" borderId="17" xfId="0" applyNumberFormat="1" applyFont="1" applyBorder="1" applyAlignment="1">
      <alignment horizontal="left" vertical="center"/>
    </xf>
    <xf numFmtId="0" fontId="6" fillId="17" borderId="162" xfId="0" applyFont="1" applyFill="1" applyBorder="1" applyAlignment="1">
      <alignment horizontal="center" vertical="center"/>
    </xf>
    <xf numFmtId="0" fontId="6" fillId="17" borderId="163" xfId="0" applyFont="1" applyFill="1" applyBorder="1" applyAlignment="1">
      <alignment horizontal="center" vertical="center"/>
    </xf>
    <xf numFmtId="10" fontId="8" fillId="0" borderId="105" xfId="30" applyNumberFormat="1" applyFont="1" applyFill="1" applyBorder="1" applyAlignment="1">
      <alignment horizontal="center" vertical="center"/>
    </xf>
    <xf numFmtId="10" fontId="8" fillId="0" borderId="105" xfId="0" applyNumberFormat="1" applyFont="1" applyFill="1" applyBorder="1" applyAlignment="1">
      <alignment horizontal="center" vertical="center"/>
    </xf>
    <xf numFmtId="0" fontId="8" fillId="0" borderId="105" xfId="0" applyFont="1" applyFill="1" applyBorder="1" applyAlignment="1">
      <alignment horizontal="center" vertical="center"/>
    </xf>
    <xf numFmtId="0" fontId="3" fillId="0" borderId="105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center" wrapText="1"/>
    </xf>
    <xf numFmtId="2" fontId="11" fillId="0" borderId="10" xfId="0" applyNumberFormat="1" applyFont="1" applyBorder="1" applyAlignment="1">
      <alignment horizontal="center" vertical="center" wrapText="1"/>
    </xf>
    <xf numFmtId="165" fontId="11" fillId="0" borderId="10" xfId="0" applyNumberFormat="1" applyFont="1" applyBorder="1" applyAlignment="1">
      <alignment horizontal="left" vertical="center"/>
    </xf>
    <xf numFmtId="165" fontId="3" fillId="0" borderId="15" xfId="0" applyNumberFormat="1" applyFont="1" applyBorder="1" applyAlignment="1">
      <alignment horizontal="center" vertical="center"/>
    </xf>
    <xf numFmtId="2" fontId="8" fillId="5" borderId="102" xfId="0" applyNumberFormat="1" applyFont="1" applyFill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/>
    </xf>
    <xf numFmtId="2" fontId="3" fillId="5" borderId="102" xfId="0" applyNumberFormat="1" applyFont="1" applyFill="1" applyBorder="1" applyAlignment="1">
      <alignment horizontal="center" vertical="center"/>
    </xf>
    <xf numFmtId="2" fontId="6" fillId="5" borderId="91" xfId="0" applyNumberFormat="1" applyFont="1" applyFill="1" applyBorder="1" applyAlignment="1">
      <alignment vertical="center"/>
    </xf>
    <xf numFmtId="2" fontId="6" fillId="5" borderId="102" xfId="0" applyNumberFormat="1" applyFont="1" applyFill="1" applyBorder="1" applyAlignment="1">
      <alignment vertical="center"/>
    </xf>
    <xf numFmtId="0" fontId="8" fillId="0" borderId="102" xfId="0" applyFont="1" applyBorder="1" applyAlignment="1">
      <alignment horizontal="left"/>
    </xf>
    <xf numFmtId="0" fontId="34" fillId="0" borderId="122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34" fillId="0" borderId="125" xfId="0" applyFont="1" applyBorder="1" applyAlignment="1">
      <alignment horizontal="center" vertical="center" wrapText="1"/>
    </xf>
    <xf numFmtId="0" fontId="8" fillId="0" borderId="0" xfId="0" applyFont="1"/>
    <xf numFmtId="0" fontId="8" fillId="0" borderId="108" xfId="0" applyFont="1" applyBorder="1"/>
    <xf numFmtId="0" fontId="4" fillId="23" borderId="164" xfId="0" applyFont="1" applyFill="1" applyBorder="1" applyAlignment="1">
      <alignment horizontal="center" vertical="center"/>
    </xf>
    <xf numFmtId="0" fontId="4" fillId="23" borderId="165" xfId="0" applyFont="1" applyFill="1" applyBorder="1" applyAlignment="1">
      <alignment horizontal="center" vertical="center"/>
    </xf>
    <xf numFmtId="0" fontId="4" fillId="23" borderId="166" xfId="0" applyFont="1" applyFill="1" applyBorder="1" applyAlignment="1">
      <alignment horizontal="center" vertical="center"/>
    </xf>
    <xf numFmtId="0" fontId="8" fillId="0" borderId="110" xfId="0" applyFont="1" applyBorder="1"/>
    <xf numFmtId="0" fontId="8" fillId="0" borderId="111" xfId="0" applyFont="1" applyBorder="1"/>
    <xf numFmtId="0" fontId="8" fillId="0" borderId="112" xfId="0" applyFont="1" applyBorder="1"/>
    <xf numFmtId="0" fontId="4" fillId="21" borderId="105" xfId="0" applyFont="1" applyFill="1" applyBorder="1" applyAlignment="1">
      <alignment horizontal="center" vertical="center"/>
    </xf>
    <xf numFmtId="0" fontId="4" fillId="21" borderId="105" xfId="0" applyFont="1" applyFill="1" applyBorder="1" applyAlignment="1">
      <alignment horizontal="center" vertical="center" wrapText="1"/>
    </xf>
    <xf numFmtId="2" fontId="4" fillId="21" borderId="105" xfId="0" applyNumberFormat="1" applyFont="1" applyFill="1" applyBorder="1" applyAlignment="1">
      <alignment horizontal="center" vertical="center"/>
    </xf>
    <xf numFmtId="44" fontId="4" fillId="21" borderId="105" xfId="29" applyFont="1" applyFill="1" applyBorder="1" applyAlignment="1">
      <alignment horizontal="center" vertical="center"/>
    </xf>
    <xf numFmtId="0" fontId="8" fillId="0" borderId="105" xfId="0" quotePrefix="1" applyFont="1" applyBorder="1" applyAlignment="1">
      <alignment horizontal="center" vertical="center"/>
    </xf>
    <xf numFmtId="0" fontId="8" fillId="0" borderId="105" xfId="0" applyFont="1" applyBorder="1"/>
    <xf numFmtId="0" fontId="21" fillId="0" borderId="105" xfId="0" quotePrefix="1" applyFont="1" applyBorder="1" applyAlignment="1">
      <alignment horizontal="center" vertical="center"/>
    </xf>
    <xf numFmtId="44" fontId="21" fillId="0" borderId="105" xfId="29" quotePrefix="1" applyFont="1" applyFill="1" applyBorder="1" applyAlignment="1">
      <alignment horizontal="center" vertical="center"/>
    </xf>
    <xf numFmtId="169" fontId="4" fillId="16" borderId="105" xfId="0" applyNumberFormat="1" applyFont="1" applyFill="1" applyBorder="1"/>
    <xf numFmtId="0" fontId="8" fillId="0" borderId="102" xfId="0" applyFont="1" applyBorder="1"/>
    <xf numFmtId="0" fontId="4" fillId="0" borderId="105" xfId="0" applyFont="1" applyBorder="1" applyAlignment="1">
      <alignment horizontal="center" vertical="center"/>
    </xf>
    <xf numFmtId="2" fontId="4" fillId="0" borderId="105" xfId="0" applyNumberFormat="1" applyFont="1" applyBorder="1" applyAlignment="1">
      <alignment horizontal="center" vertical="center"/>
    </xf>
    <xf numFmtId="44" fontId="4" fillId="0" borderId="170" xfId="29" applyFont="1" applyFill="1" applyBorder="1" applyAlignment="1">
      <alignment horizontal="center" vertical="center"/>
    </xf>
    <xf numFmtId="0" fontId="21" fillId="0" borderId="105" xfId="0" applyFont="1" applyBorder="1" applyAlignment="1">
      <alignment horizontal="center" vertical="center"/>
    </xf>
    <xf numFmtId="0" fontId="8" fillId="0" borderId="105" xfId="0" applyFont="1" applyBorder="1" applyAlignment="1">
      <alignment horizontal="center"/>
    </xf>
    <xf numFmtId="44" fontId="8" fillId="0" borderId="170" xfId="29" applyFont="1" applyBorder="1"/>
    <xf numFmtId="44" fontId="9" fillId="22" borderId="105" xfId="29" applyFont="1" applyFill="1" applyBorder="1" applyAlignment="1">
      <alignment horizontal="center" vertical="center"/>
    </xf>
    <xf numFmtId="44" fontId="9" fillId="22" borderId="170" xfId="29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2" fontId="37" fillId="4" borderId="10" xfId="0" applyNumberFormat="1" applyFont="1" applyFill="1" applyBorder="1" applyAlignment="1">
      <alignment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24" xfId="0" applyFont="1" applyFill="1" applyBorder="1" applyAlignment="1">
      <alignment horizontal="center" vertical="center"/>
    </xf>
    <xf numFmtId="2" fontId="21" fillId="0" borderId="125" xfId="0" applyNumberFormat="1" applyFont="1" applyFill="1" applyBorder="1" applyAlignment="1">
      <alignment horizontal="center" vertical="center" wrapText="1"/>
    </xf>
    <xf numFmtId="0" fontId="0" fillId="0" borderId="171" xfId="0" applyFont="1" applyBorder="1" applyAlignment="1"/>
    <xf numFmtId="0" fontId="12" fillId="0" borderId="141" xfId="0" applyFont="1" applyBorder="1" applyAlignment="1">
      <alignment vertical="center"/>
    </xf>
    <xf numFmtId="0" fontId="12" fillId="0" borderId="102" xfId="0" applyFont="1" applyBorder="1" applyAlignment="1">
      <alignment vertical="center"/>
    </xf>
    <xf numFmtId="0" fontId="0" fillId="0" borderId="172" xfId="0" applyFont="1" applyBorder="1" applyAlignment="1"/>
    <xf numFmtId="2" fontId="6" fillId="5" borderId="172" xfId="0" applyNumberFormat="1" applyFont="1" applyFill="1" applyBorder="1" applyAlignment="1">
      <alignment vertical="center"/>
    </xf>
    <xf numFmtId="0" fontId="12" fillId="0" borderId="102" xfId="0" applyFont="1" applyBorder="1"/>
    <xf numFmtId="2" fontId="4" fillId="5" borderId="91" xfId="0" applyNumberFormat="1" applyFont="1" applyFill="1" applyBorder="1" applyAlignment="1">
      <alignment horizontal="center" vertical="center" wrapText="1"/>
    </xf>
    <xf numFmtId="2" fontId="4" fillId="5" borderId="102" xfId="0" applyNumberFormat="1" applyFont="1" applyFill="1" applyBorder="1" applyAlignment="1">
      <alignment horizontal="center" vertical="center" wrapText="1"/>
    </xf>
    <xf numFmtId="2" fontId="4" fillId="5" borderId="26" xfId="0" applyNumberFormat="1" applyFont="1" applyFill="1" applyBorder="1" applyAlignment="1">
      <alignment horizontal="center" vertical="center" wrapText="1"/>
    </xf>
    <xf numFmtId="49" fontId="8" fillId="0" borderId="91" xfId="0" applyNumberFormat="1" applyFont="1" applyBorder="1" applyAlignment="1">
      <alignment horizontal="center" vertical="center" wrapText="1"/>
    </xf>
    <xf numFmtId="49" fontId="8" fillId="0" borderId="102" xfId="0" applyNumberFormat="1" applyFont="1" applyBorder="1" applyAlignment="1">
      <alignment horizontal="center" vertical="center" wrapText="1"/>
    </xf>
    <xf numFmtId="49" fontId="8" fillId="0" borderId="26" xfId="0" applyNumberFormat="1" applyFont="1" applyBorder="1" applyAlignment="1">
      <alignment horizontal="center" vertical="center" wrapText="1"/>
    </xf>
    <xf numFmtId="2" fontId="10" fillId="5" borderId="91" xfId="0" applyNumberFormat="1" applyFont="1" applyFill="1" applyBorder="1" applyAlignment="1">
      <alignment horizontal="center" vertical="center" wrapText="1"/>
    </xf>
    <xf numFmtId="2" fontId="10" fillId="5" borderId="102" xfId="0" applyNumberFormat="1" applyFont="1" applyFill="1" applyBorder="1" applyAlignment="1">
      <alignment horizontal="center" vertical="center" wrapText="1"/>
    </xf>
    <xf numFmtId="2" fontId="10" fillId="5" borderId="26" xfId="0" applyNumberFormat="1" applyFont="1" applyFill="1" applyBorder="1" applyAlignment="1">
      <alignment horizontal="center" vertical="center" wrapText="1"/>
    </xf>
    <xf numFmtId="2" fontId="37" fillId="4" borderId="10" xfId="0" applyNumberFormat="1" applyFont="1" applyFill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 wrapText="1"/>
    </xf>
    <xf numFmtId="2" fontId="8" fillId="0" borderId="11" xfId="0" applyNumberFormat="1" applyFont="1" applyBorder="1" applyAlignment="1">
      <alignment horizontal="center" vertical="center" wrapText="1"/>
    </xf>
    <xf numFmtId="2" fontId="4" fillId="4" borderId="10" xfId="0" applyNumberFormat="1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left" vertical="center"/>
    </xf>
    <xf numFmtId="0" fontId="5" fillId="0" borderId="10" xfId="0" applyFont="1" applyBorder="1"/>
    <xf numFmtId="0" fontId="5" fillId="0" borderId="53" xfId="0" applyFont="1" applyBorder="1"/>
    <xf numFmtId="0" fontId="4" fillId="3" borderId="10" xfId="0" applyFont="1" applyFill="1" applyBorder="1" applyAlignment="1">
      <alignment horizontal="left" vertical="center"/>
    </xf>
    <xf numFmtId="2" fontId="8" fillId="0" borderId="52" xfId="0" applyNumberFormat="1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33" xfId="0" applyFont="1" applyBorder="1" applyAlignment="1">
      <alignment horizontal="center" vertical="center"/>
    </xf>
    <xf numFmtId="0" fontId="8" fillId="0" borderId="134" xfId="0" applyFont="1" applyBorder="1" applyAlignment="1">
      <alignment horizontal="center" vertical="center"/>
    </xf>
    <xf numFmtId="0" fontId="8" fillId="0" borderId="131" xfId="0" applyFont="1" applyBorder="1" applyAlignment="1">
      <alignment horizontal="center" vertical="center"/>
    </xf>
    <xf numFmtId="0" fontId="8" fillId="0" borderId="132" xfId="0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2" fontId="34" fillId="0" borderId="10" xfId="0" applyNumberFormat="1" applyFont="1" applyFill="1" applyBorder="1" applyAlignment="1">
      <alignment horizontal="center" vertical="center"/>
    </xf>
    <xf numFmtId="164" fontId="4" fillId="0" borderId="10" xfId="0" applyNumberFormat="1" applyFont="1" applyFill="1" applyBorder="1" applyAlignment="1">
      <alignment horizontal="center" vertical="center"/>
    </xf>
    <xf numFmtId="2" fontId="8" fillId="0" borderId="10" xfId="0" applyNumberFormat="1" applyFont="1" applyFill="1" applyBorder="1" applyAlignment="1">
      <alignment horizontal="center" vertical="center"/>
    </xf>
    <xf numFmtId="2" fontId="8" fillId="0" borderId="10" xfId="16" applyNumberFormat="1" applyFont="1" applyBorder="1" applyAlignment="1">
      <alignment horizontal="center" vertical="center"/>
    </xf>
    <xf numFmtId="2" fontId="8" fillId="0" borderId="17" xfId="0" applyNumberFormat="1" applyFont="1" applyBorder="1" applyAlignment="1">
      <alignment horizontal="center" vertical="center" wrapText="1"/>
    </xf>
    <xf numFmtId="0" fontId="4" fillId="14" borderId="10" xfId="0" applyFont="1" applyFill="1" applyBorder="1" applyAlignment="1">
      <alignment horizontal="left" vertical="center"/>
    </xf>
    <xf numFmtId="0" fontId="4" fillId="17" borderId="10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/>
    </xf>
    <xf numFmtId="0" fontId="4" fillId="2" borderId="10" xfId="3" applyFont="1" applyFill="1" applyBorder="1" applyAlignment="1">
      <alignment horizontal="left" vertical="center"/>
    </xf>
    <xf numFmtId="2" fontId="8" fillId="0" borderId="10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8" fillId="0" borderId="17" xfId="0" applyNumberFormat="1" applyFont="1" applyFill="1" applyBorder="1" applyAlignment="1">
      <alignment horizontal="center"/>
    </xf>
    <xf numFmtId="0" fontId="37" fillId="2" borderId="10" xfId="0" applyFont="1" applyFill="1" applyBorder="1" applyAlignment="1">
      <alignment horizontal="left" vertical="center"/>
    </xf>
    <xf numFmtId="164" fontId="34" fillId="0" borderId="1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/>
    <xf numFmtId="0" fontId="7" fillId="0" borderId="6" xfId="0" applyFont="1" applyBorder="1" applyAlignment="1">
      <alignment horizontal="center" vertical="center"/>
    </xf>
    <xf numFmtId="0" fontId="5" fillId="0" borderId="7" xfId="0" applyFont="1" applyBorder="1"/>
    <xf numFmtId="0" fontId="5" fillId="0" borderId="8" xfId="0" applyFont="1" applyBorder="1"/>
    <xf numFmtId="2" fontId="4" fillId="2" borderId="10" xfId="0" applyNumberFormat="1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/>
    <xf numFmtId="0" fontId="5" fillId="0" borderId="3" xfId="0" applyFont="1" applyBorder="1"/>
    <xf numFmtId="0" fontId="4" fillId="0" borderId="4" xfId="0" applyFont="1" applyBorder="1" applyAlignment="1">
      <alignment horizontal="center" vertical="center"/>
    </xf>
    <xf numFmtId="0" fontId="5" fillId="0" borderId="5" xfId="0" applyFont="1" applyBorder="1"/>
    <xf numFmtId="0" fontId="4" fillId="0" borderId="4" xfId="0" applyFont="1" applyBorder="1" applyAlignment="1">
      <alignment horizontal="center" vertical="center" wrapText="1"/>
    </xf>
    <xf numFmtId="2" fontId="8" fillId="19" borderId="10" xfId="0" applyNumberFormat="1" applyFont="1" applyFill="1" applyBorder="1" applyAlignment="1">
      <alignment horizontal="center" vertical="center"/>
    </xf>
    <xf numFmtId="0" fontId="4" fillId="20" borderId="10" xfId="0" applyFont="1" applyFill="1" applyBorder="1" applyAlignment="1">
      <alignment horizontal="center" vertical="center"/>
    </xf>
    <xf numFmtId="0" fontId="4" fillId="0" borderId="91" xfId="0" applyFont="1" applyBorder="1" applyAlignment="1">
      <alignment horizontal="center" vertical="center"/>
    </xf>
    <xf numFmtId="0" fontId="4" fillId="0" borderId="102" xfId="0" applyFont="1" applyBorder="1" applyAlignment="1">
      <alignment horizontal="center" vertical="center"/>
    </xf>
    <xf numFmtId="2" fontId="8" fillId="0" borderId="11" xfId="0" applyNumberFormat="1" applyFont="1" applyFill="1" applyBorder="1" applyAlignment="1">
      <alignment horizontal="center" vertical="center"/>
    </xf>
    <xf numFmtId="2" fontId="8" fillId="0" borderId="17" xfId="0" applyNumberFormat="1" applyFont="1" applyFill="1" applyBorder="1" applyAlignment="1">
      <alignment horizontal="center" vertical="center"/>
    </xf>
    <xf numFmtId="2" fontId="8" fillId="0" borderId="10" xfId="16" applyNumberFormat="1" applyFont="1" applyFill="1" applyBorder="1" applyAlignment="1">
      <alignment horizontal="center" vertical="center"/>
    </xf>
    <xf numFmtId="0" fontId="37" fillId="3" borderId="10" xfId="0" applyFont="1" applyFill="1" applyBorder="1" applyAlignment="1">
      <alignment horizontal="left" vertical="center"/>
    </xf>
    <xf numFmtId="1" fontId="8" fillId="0" borderId="10" xfId="0" applyNumberFormat="1" applyFont="1" applyBorder="1" applyAlignment="1">
      <alignment horizontal="center" vertical="center"/>
    </xf>
    <xf numFmtId="0" fontId="37" fillId="14" borderId="10" xfId="0" applyFont="1" applyFill="1" applyBorder="1" applyAlignment="1">
      <alignment horizontal="left" vertical="center"/>
    </xf>
    <xf numFmtId="0" fontId="4" fillId="3" borderId="10" xfId="3" applyFont="1" applyFill="1" applyBorder="1" applyAlignment="1">
      <alignment horizontal="left" vertical="center"/>
    </xf>
    <xf numFmtId="0" fontId="4" fillId="17" borderId="10" xfId="0" applyFont="1" applyFill="1" applyBorder="1" applyAlignment="1">
      <alignment horizontal="left"/>
    </xf>
    <xf numFmtId="2" fontId="8" fillId="0" borderId="11" xfId="0" applyNumberFormat="1" applyFont="1" applyBorder="1" applyAlignment="1">
      <alignment horizontal="center" vertical="center"/>
    </xf>
    <xf numFmtId="2" fontId="8" fillId="0" borderId="17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164" fontId="4" fillId="0" borderId="20" xfId="0" applyNumberFormat="1" applyFont="1" applyFill="1" applyBorder="1" applyAlignment="1">
      <alignment horizontal="center" vertical="center"/>
    </xf>
    <xf numFmtId="164" fontId="4" fillId="0" borderId="16" xfId="0" applyNumberFormat="1" applyFont="1" applyFill="1" applyBorder="1" applyAlignment="1">
      <alignment horizontal="center" vertical="center"/>
    </xf>
    <xf numFmtId="164" fontId="4" fillId="0" borderId="133" xfId="0" applyNumberFormat="1" applyFont="1" applyFill="1" applyBorder="1" applyAlignment="1">
      <alignment horizontal="center" vertical="center"/>
    </xf>
    <xf numFmtId="164" fontId="4" fillId="0" borderId="134" xfId="0" applyNumberFormat="1" applyFont="1" applyFill="1" applyBorder="1" applyAlignment="1">
      <alignment horizontal="center" vertical="center"/>
    </xf>
    <xf numFmtId="164" fontId="4" fillId="0" borderId="131" xfId="0" applyNumberFormat="1" applyFont="1" applyFill="1" applyBorder="1" applyAlignment="1">
      <alignment horizontal="center" vertical="center"/>
    </xf>
    <xf numFmtId="164" fontId="4" fillId="0" borderId="132" xfId="0" applyNumberFormat="1" applyFont="1" applyFill="1" applyBorder="1" applyAlignment="1">
      <alignment horizontal="center" vertical="center"/>
    </xf>
    <xf numFmtId="0" fontId="4" fillId="2" borderId="121" xfId="0" applyFont="1" applyFill="1" applyBorder="1" applyAlignment="1">
      <alignment horizontal="left" vertical="center"/>
    </xf>
    <xf numFmtId="0" fontId="34" fillId="0" borderId="122" xfId="0" applyFont="1" applyBorder="1"/>
    <xf numFmtId="0" fontId="4" fillId="4" borderId="10" xfId="0" applyFont="1" applyFill="1" applyBorder="1" applyAlignment="1">
      <alignment horizontal="left" vertical="center"/>
    </xf>
    <xf numFmtId="0" fontId="4" fillId="4" borderId="15" xfId="0" applyFont="1" applyFill="1" applyBorder="1" applyAlignment="1">
      <alignment horizontal="left" vertical="center"/>
    </xf>
    <xf numFmtId="49" fontId="8" fillId="0" borderId="22" xfId="0" applyNumberFormat="1" applyFont="1" applyBorder="1" applyAlignment="1">
      <alignment horizontal="center" vertical="center" wrapText="1"/>
    </xf>
    <xf numFmtId="0" fontId="5" fillId="0" borderId="22" xfId="0" applyFont="1" applyBorder="1"/>
    <xf numFmtId="0" fontId="4" fillId="2" borderId="122" xfId="0" applyFont="1" applyFill="1" applyBorder="1" applyAlignment="1">
      <alignment horizontal="left" vertical="center"/>
    </xf>
    <xf numFmtId="0" fontId="4" fillId="9" borderId="36" xfId="0" applyFont="1" applyFill="1" applyBorder="1" applyAlignment="1">
      <alignment horizontal="center" vertical="center"/>
    </xf>
    <xf numFmtId="0" fontId="4" fillId="9" borderId="37" xfId="0" applyFont="1" applyFill="1" applyBorder="1" applyAlignment="1">
      <alignment horizontal="center" vertical="center"/>
    </xf>
    <xf numFmtId="0" fontId="4" fillId="9" borderId="50" xfId="0" applyFont="1" applyFill="1" applyBorder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2" fontId="4" fillId="5" borderId="28" xfId="0" applyNumberFormat="1" applyFont="1" applyFill="1" applyBorder="1" applyAlignment="1">
      <alignment horizontal="center" vertical="center"/>
    </xf>
    <xf numFmtId="0" fontId="5" fillId="0" borderId="25" xfId="0" applyFont="1" applyBorder="1"/>
    <xf numFmtId="165" fontId="21" fillId="0" borderId="125" xfId="0" applyNumberFormat="1" applyFont="1" applyFill="1" applyBorder="1" applyAlignment="1">
      <alignment horizontal="center" vertical="center"/>
    </xf>
    <xf numFmtId="0" fontId="4" fillId="6" borderId="46" xfId="0" applyFont="1" applyFill="1" applyBorder="1" applyAlignment="1">
      <alignment horizontal="center" vertical="center"/>
    </xf>
    <xf numFmtId="0" fontId="4" fillId="6" borderId="49" xfId="0" applyFont="1" applyFill="1" applyBorder="1" applyAlignment="1">
      <alignment horizontal="center" vertical="center"/>
    </xf>
    <xf numFmtId="0" fontId="4" fillId="6" borderId="47" xfId="0" applyFont="1" applyFill="1" applyBorder="1" applyAlignment="1">
      <alignment horizontal="center" vertical="center"/>
    </xf>
    <xf numFmtId="0" fontId="4" fillId="7" borderId="91" xfId="0" applyFont="1" applyFill="1" applyBorder="1" applyAlignment="1">
      <alignment horizontal="center" vertical="center"/>
    </xf>
    <xf numFmtId="0" fontId="4" fillId="7" borderId="102" xfId="0" applyFont="1" applyFill="1" applyBorder="1" applyAlignment="1">
      <alignment horizontal="center" vertical="center"/>
    </xf>
    <xf numFmtId="0" fontId="4" fillId="7" borderId="26" xfId="0" applyFont="1" applyFill="1" applyBorder="1" applyAlignment="1">
      <alignment horizontal="center" vertical="center"/>
    </xf>
    <xf numFmtId="0" fontId="4" fillId="8" borderId="91" xfId="0" applyFont="1" applyFill="1" applyBorder="1" applyAlignment="1">
      <alignment horizontal="center" vertical="center" wrapText="1"/>
    </xf>
    <xf numFmtId="0" fontId="4" fillId="8" borderId="102" xfId="0" applyFont="1" applyFill="1" applyBorder="1" applyAlignment="1">
      <alignment horizontal="center" vertical="center" wrapText="1"/>
    </xf>
    <xf numFmtId="0" fontId="4" fillId="8" borderId="26" xfId="0" applyFont="1" applyFill="1" applyBorder="1" applyAlignment="1">
      <alignment horizontal="center" vertical="center" wrapText="1"/>
    </xf>
    <xf numFmtId="0" fontId="6" fillId="8" borderId="91" xfId="0" applyFont="1" applyFill="1" applyBorder="1" applyAlignment="1">
      <alignment horizontal="center"/>
    </xf>
    <xf numFmtId="0" fontId="6" fillId="8" borderId="102" xfId="0" applyFont="1" applyFill="1" applyBorder="1" applyAlignment="1">
      <alignment horizontal="center"/>
    </xf>
    <xf numFmtId="0" fontId="6" fillId="8" borderId="26" xfId="0" applyFont="1" applyFill="1" applyBorder="1" applyAlignment="1">
      <alignment horizontal="center"/>
    </xf>
    <xf numFmtId="0" fontId="4" fillId="4" borderId="20" xfId="0" applyFont="1" applyFill="1" applyBorder="1" applyAlignment="1">
      <alignment horizontal="left" vertical="center"/>
    </xf>
    <xf numFmtId="0" fontId="4" fillId="4" borderId="44" xfId="0" applyFont="1" applyFill="1" applyBorder="1" applyAlignment="1">
      <alignment horizontal="left" vertical="center"/>
    </xf>
    <xf numFmtId="0" fontId="4" fillId="4" borderId="45" xfId="0" applyFont="1" applyFill="1" applyBorder="1" applyAlignment="1">
      <alignment horizontal="left" vertical="center"/>
    </xf>
    <xf numFmtId="0" fontId="4" fillId="14" borderId="116" xfId="0" applyFont="1" applyFill="1" applyBorder="1" applyAlignment="1">
      <alignment horizontal="left" vertical="center"/>
    </xf>
    <xf numFmtId="0" fontId="4" fillId="14" borderId="117" xfId="0" applyFont="1" applyFill="1" applyBorder="1" applyAlignment="1">
      <alignment horizontal="left" vertical="center"/>
    </xf>
    <xf numFmtId="0" fontId="6" fillId="7" borderId="91" xfId="0" applyFont="1" applyFill="1" applyBorder="1" applyAlignment="1">
      <alignment horizontal="center" vertical="top"/>
    </xf>
    <xf numFmtId="0" fontId="6" fillId="7" borderId="102" xfId="0" applyFont="1" applyFill="1" applyBorder="1" applyAlignment="1">
      <alignment horizontal="center" vertical="top"/>
    </xf>
    <xf numFmtId="0" fontId="6" fillId="7" borderId="26" xfId="0" applyFont="1" applyFill="1" applyBorder="1" applyAlignment="1">
      <alignment horizontal="center" vertical="top"/>
    </xf>
    <xf numFmtId="0" fontId="4" fillId="5" borderId="91" xfId="0" applyFont="1" applyFill="1" applyBorder="1" applyAlignment="1">
      <alignment horizontal="center" vertical="center"/>
    </xf>
    <xf numFmtId="0" fontId="4" fillId="5" borderId="102" xfId="0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/>
    </xf>
    <xf numFmtId="0" fontId="4" fillId="5" borderId="48" xfId="0" applyFont="1" applyFill="1" applyBorder="1" applyAlignment="1">
      <alignment horizontal="center" vertical="center"/>
    </xf>
    <xf numFmtId="0" fontId="4" fillId="5" borderId="104" xfId="0" applyFont="1" applyFill="1" applyBorder="1" applyAlignment="1">
      <alignment horizontal="center" vertical="center"/>
    </xf>
    <xf numFmtId="0" fontId="4" fillId="5" borderId="32" xfId="0" applyFont="1" applyFill="1" applyBorder="1" applyAlignment="1">
      <alignment horizontal="center" vertical="center"/>
    </xf>
    <xf numFmtId="0" fontId="4" fillId="14" borderId="116" xfId="0" applyFont="1" applyFill="1" applyBorder="1" applyAlignment="1">
      <alignment horizontal="left" vertical="top"/>
    </xf>
    <xf numFmtId="0" fontId="4" fillId="14" borderId="117" xfId="0" applyFont="1" applyFill="1" applyBorder="1" applyAlignment="1">
      <alignment horizontal="left" vertical="top"/>
    </xf>
    <xf numFmtId="0" fontId="4" fillId="14" borderId="127" xfId="0" applyFont="1" applyFill="1" applyBorder="1" applyAlignment="1">
      <alignment horizontal="left" vertical="top"/>
    </xf>
    <xf numFmtId="0" fontId="37" fillId="2" borderId="121" xfId="0" applyFont="1" applyFill="1" applyBorder="1" applyAlignment="1">
      <alignment horizontal="left" vertical="center"/>
    </xf>
    <xf numFmtId="0" fontId="4" fillId="14" borderId="121" xfId="0" applyFont="1" applyFill="1" applyBorder="1" applyAlignment="1">
      <alignment horizontal="left" vertical="center"/>
    </xf>
    <xf numFmtId="0" fontId="4" fillId="14" borderId="122" xfId="0" applyFont="1" applyFill="1" applyBorder="1" applyAlignment="1">
      <alignment horizontal="left" vertical="center"/>
    </xf>
    <xf numFmtId="165" fontId="21" fillId="0" borderId="11" xfId="0" applyNumberFormat="1" applyFont="1" applyFill="1" applyBorder="1" applyAlignment="1">
      <alignment horizontal="center" vertical="center"/>
    </xf>
    <xf numFmtId="165" fontId="21" fillId="0" borderId="17" xfId="0" applyNumberFormat="1" applyFont="1" applyFill="1" applyBorder="1" applyAlignment="1">
      <alignment horizontal="center" vertical="center"/>
    </xf>
    <xf numFmtId="0" fontId="6" fillId="8" borderId="24" xfId="0" applyFont="1" applyFill="1" applyBorder="1" applyAlignment="1">
      <alignment horizontal="center"/>
    </xf>
    <xf numFmtId="0" fontId="5" fillId="8" borderId="25" xfId="0" applyFont="1" applyFill="1" applyBorder="1"/>
    <xf numFmtId="0" fontId="5" fillId="8" borderId="26" xfId="0" applyFont="1" applyFill="1" applyBorder="1"/>
    <xf numFmtId="0" fontId="14" fillId="7" borderId="24" xfId="0" applyFont="1" applyFill="1" applyBorder="1" applyAlignment="1">
      <alignment horizontal="center" vertical="top"/>
    </xf>
    <xf numFmtId="0" fontId="5" fillId="7" borderId="25" xfId="0" applyFont="1" applyFill="1" applyBorder="1"/>
    <xf numFmtId="0" fontId="5" fillId="7" borderId="26" xfId="0" applyFont="1" applyFill="1" applyBorder="1"/>
    <xf numFmtId="0" fontId="4" fillId="6" borderId="1" xfId="0" applyFont="1" applyFill="1" applyBorder="1" applyAlignment="1">
      <alignment horizontal="center" vertical="center"/>
    </xf>
    <xf numFmtId="0" fontId="5" fillId="6" borderId="2" xfId="0" applyFont="1" applyFill="1" applyBorder="1"/>
    <xf numFmtId="0" fontId="5" fillId="6" borderId="3" xfId="0" applyFont="1" applyFill="1" applyBorder="1"/>
    <xf numFmtId="0" fontId="4" fillId="7" borderId="4" xfId="0" applyFont="1" applyFill="1" applyBorder="1" applyAlignment="1">
      <alignment horizontal="center" vertical="center"/>
    </xf>
    <xf numFmtId="0" fontId="5" fillId="7" borderId="5" xfId="0" applyFont="1" applyFill="1" applyBorder="1"/>
    <xf numFmtId="0" fontId="4" fillId="8" borderId="4" xfId="0" applyFont="1" applyFill="1" applyBorder="1" applyAlignment="1">
      <alignment horizontal="center" vertical="center" wrapText="1"/>
    </xf>
    <xf numFmtId="0" fontId="5" fillId="8" borderId="5" xfId="0" applyFont="1" applyFill="1" applyBorder="1"/>
    <xf numFmtId="0" fontId="4" fillId="7" borderId="4" xfId="0" applyFont="1" applyFill="1" applyBorder="1" applyAlignment="1">
      <alignment horizontal="center" vertical="top"/>
    </xf>
    <xf numFmtId="0" fontId="6" fillId="0" borderId="108" xfId="0" applyFont="1" applyBorder="1" applyAlignment="1">
      <alignment vertical="center"/>
    </xf>
    <xf numFmtId="0" fontId="5" fillId="0" borderId="109" xfId="0" applyFont="1" applyBorder="1"/>
    <xf numFmtId="0" fontId="5" fillId="0" borderId="110" xfId="0" applyFont="1" applyBorder="1"/>
    <xf numFmtId="2" fontId="26" fillId="5" borderId="111" xfId="0" applyNumberFormat="1" applyFont="1" applyFill="1" applyBorder="1" applyAlignment="1">
      <alignment horizontal="center" vertical="center"/>
    </xf>
    <xf numFmtId="0" fontId="5" fillId="0" borderId="102" xfId="0" applyFont="1" applyBorder="1"/>
    <xf numFmtId="0" fontId="5" fillId="0" borderId="112" xfId="0" applyFont="1" applyBorder="1"/>
    <xf numFmtId="49" fontId="3" fillId="0" borderId="113" xfId="0" applyNumberFormat="1" applyFont="1" applyBorder="1" applyAlignment="1">
      <alignment horizontal="center" vertical="center" wrapText="1"/>
    </xf>
    <xf numFmtId="0" fontId="5" fillId="0" borderId="114" xfId="0" applyFont="1" applyBorder="1"/>
    <xf numFmtId="0" fontId="5" fillId="0" borderId="115" xfId="0" applyFont="1" applyBorder="1"/>
    <xf numFmtId="0" fontId="6" fillId="5" borderId="28" xfId="0" applyFont="1" applyFill="1" applyBorder="1" applyAlignment="1">
      <alignment horizontal="center" vertical="top"/>
    </xf>
    <xf numFmtId="0" fontId="5" fillId="0" borderId="29" xfId="0" applyFont="1" applyBorder="1"/>
    <xf numFmtId="0" fontId="28" fillId="5" borderId="30" xfId="0" applyFont="1" applyFill="1" applyBorder="1" applyAlignment="1">
      <alignment horizontal="center" vertical="center"/>
    </xf>
    <xf numFmtId="0" fontId="5" fillId="0" borderId="31" xfId="0" applyFont="1" applyBorder="1"/>
    <xf numFmtId="0" fontId="5" fillId="0" borderId="32" xfId="0" applyFont="1" applyBorder="1"/>
    <xf numFmtId="0" fontId="26" fillId="4" borderId="42" xfId="0" applyFont="1" applyFill="1" applyBorder="1" applyAlignment="1">
      <alignment horizontal="left" vertical="center"/>
    </xf>
    <xf numFmtId="0" fontId="5" fillId="0" borderId="12" xfId="0" applyFont="1" applyBorder="1"/>
    <xf numFmtId="0" fontId="5" fillId="0" borderId="13" xfId="0" applyFont="1" applyBorder="1"/>
    <xf numFmtId="0" fontId="6" fillId="4" borderId="56" xfId="0" applyFont="1" applyFill="1" applyBorder="1" applyAlignment="1">
      <alignment horizontal="center" vertical="center"/>
    </xf>
    <xf numFmtId="0" fontId="5" fillId="0" borderId="44" xfId="0" applyFont="1" applyBorder="1"/>
    <xf numFmtId="0" fontId="5" fillId="0" borderId="16" xfId="0" applyFont="1" applyBorder="1"/>
    <xf numFmtId="49" fontId="3" fillId="0" borderId="146" xfId="0" applyNumberFormat="1" applyFont="1" applyBorder="1" applyAlignment="1">
      <alignment horizontal="center" vertical="center" wrapText="1"/>
    </xf>
    <xf numFmtId="49" fontId="3" fillId="0" borderId="151" xfId="0" applyNumberFormat="1" applyFont="1" applyBorder="1" applyAlignment="1">
      <alignment horizontal="center" vertical="center" wrapText="1"/>
    </xf>
    <xf numFmtId="2" fontId="3" fillId="5" borderId="102" xfId="0" applyNumberFormat="1" applyFont="1" applyFill="1" applyBorder="1" applyAlignment="1">
      <alignment horizontal="center" vertical="center"/>
    </xf>
    <xf numFmtId="0" fontId="6" fillId="0" borderId="91" xfId="0" applyFont="1" applyBorder="1" applyAlignment="1">
      <alignment horizontal="center" vertical="center"/>
    </xf>
    <xf numFmtId="0" fontId="6" fillId="0" borderId="102" xfId="0" applyFont="1" applyBorder="1" applyAlignment="1">
      <alignment horizontal="center" vertical="center"/>
    </xf>
    <xf numFmtId="0" fontId="6" fillId="0" borderId="173" xfId="0" applyFont="1" applyBorder="1" applyAlignment="1">
      <alignment horizontal="center" vertical="center"/>
    </xf>
    <xf numFmtId="49" fontId="3" fillId="0" borderId="91" xfId="0" applyNumberFormat="1" applyFont="1" applyBorder="1" applyAlignment="1">
      <alignment horizontal="center" vertical="center" wrapText="1"/>
    </xf>
    <xf numFmtId="0" fontId="5" fillId="0" borderId="26" xfId="0" applyFont="1" applyBorder="1"/>
    <xf numFmtId="0" fontId="6" fillId="10" borderId="11" xfId="0" applyFont="1" applyFill="1" applyBorder="1" applyAlignment="1">
      <alignment horizontal="center" vertical="center"/>
    </xf>
    <xf numFmtId="0" fontId="6" fillId="10" borderId="52" xfId="0" applyFont="1" applyFill="1" applyBorder="1" applyAlignment="1">
      <alignment horizontal="center" vertical="center"/>
    </xf>
    <xf numFmtId="0" fontId="6" fillId="11" borderId="54" xfId="0" applyFont="1" applyFill="1" applyBorder="1" applyAlignment="1">
      <alignment horizontal="center" vertical="center"/>
    </xf>
    <xf numFmtId="0" fontId="6" fillId="11" borderId="38" xfId="0" applyFont="1" applyFill="1" applyBorder="1" applyAlignment="1">
      <alignment horizontal="center" vertical="center"/>
    </xf>
    <xf numFmtId="0" fontId="6" fillId="11" borderId="14" xfId="0" applyFont="1" applyFill="1" applyBorder="1" applyAlignment="1">
      <alignment horizontal="center" vertical="center"/>
    </xf>
    <xf numFmtId="0" fontId="5" fillId="0" borderId="17" xfId="0" applyFont="1" applyBorder="1"/>
    <xf numFmtId="0" fontId="6" fillId="5" borderId="14" xfId="0" applyFont="1" applyFill="1" applyBorder="1" applyAlignment="1">
      <alignment horizontal="right"/>
    </xf>
    <xf numFmtId="10" fontId="3" fillId="5" borderId="54" xfId="0" applyNumberFormat="1" applyFont="1" applyFill="1" applyBorder="1" applyAlignment="1">
      <alignment horizontal="center" vertical="center"/>
    </xf>
    <xf numFmtId="10" fontId="3" fillId="5" borderId="55" xfId="0" applyNumberFormat="1" applyFont="1" applyFill="1" applyBorder="1" applyAlignment="1">
      <alignment horizontal="center" vertical="center"/>
    </xf>
    <xf numFmtId="0" fontId="5" fillId="0" borderId="55" xfId="0" applyFont="1" applyBorder="1"/>
    <xf numFmtId="0" fontId="6" fillId="5" borderId="56" xfId="0" applyFont="1" applyFill="1" applyBorder="1" applyAlignment="1">
      <alignment horizontal="right"/>
    </xf>
    <xf numFmtId="0" fontId="6" fillId="5" borderId="105" xfId="0" applyFont="1" applyFill="1" applyBorder="1" applyAlignment="1">
      <alignment horizontal="right"/>
    </xf>
    <xf numFmtId="0" fontId="5" fillId="0" borderId="105" xfId="0" applyFont="1" applyBorder="1"/>
    <xf numFmtId="0" fontId="6" fillId="0" borderId="26" xfId="0" applyFont="1" applyBorder="1" applyAlignment="1">
      <alignment horizontal="center" vertical="center"/>
    </xf>
    <xf numFmtId="2" fontId="6" fillId="5" borderId="24" xfId="0" applyNumberFormat="1" applyFont="1" applyFill="1" applyBorder="1" applyAlignment="1">
      <alignment horizontal="center" vertical="center"/>
    </xf>
    <xf numFmtId="0" fontId="7" fillId="5" borderId="36" xfId="0" applyFont="1" applyFill="1" applyBorder="1" applyAlignment="1">
      <alignment horizontal="center" vertical="center"/>
    </xf>
    <xf numFmtId="0" fontId="5" fillId="0" borderId="37" xfId="0" applyFont="1" applyBorder="1"/>
    <xf numFmtId="0" fontId="5" fillId="0" borderId="50" xfId="0" applyFont="1" applyBorder="1"/>
    <xf numFmtId="0" fontId="6" fillId="5" borderId="49" xfId="0" applyFont="1" applyFill="1" applyBorder="1" applyAlignment="1">
      <alignment horizontal="center" vertical="center"/>
    </xf>
    <xf numFmtId="0" fontId="6" fillId="5" borderId="47" xfId="0" applyFont="1" applyFill="1" applyBorder="1" applyAlignment="1">
      <alignment horizontal="center" vertical="center"/>
    </xf>
    <xf numFmtId="0" fontId="6" fillId="5" borderId="102" xfId="0" applyFont="1" applyFill="1" applyBorder="1" applyAlignment="1">
      <alignment horizontal="center" vertical="center"/>
    </xf>
    <xf numFmtId="0" fontId="6" fillId="5" borderId="26" xfId="0" applyFont="1" applyFill="1" applyBorder="1" applyAlignment="1">
      <alignment horizontal="center" vertical="center"/>
    </xf>
    <xf numFmtId="0" fontId="6" fillId="5" borderId="102" xfId="0" applyFont="1" applyFill="1" applyBorder="1" applyAlignment="1">
      <alignment horizontal="center" vertical="center" wrapText="1"/>
    </xf>
    <xf numFmtId="0" fontId="6" fillId="5" borderId="26" xfId="0" applyFont="1" applyFill="1" applyBorder="1" applyAlignment="1">
      <alignment horizontal="center" vertical="center" wrapText="1"/>
    </xf>
    <xf numFmtId="0" fontId="13" fillId="5" borderId="102" xfId="0" applyFont="1" applyFill="1" applyBorder="1" applyAlignment="1">
      <alignment horizontal="center" vertical="center"/>
    </xf>
    <xf numFmtId="0" fontId="13" fillId="5" borderId="26" xfId="0" applyFont="1" applyFill="1" applyBorder="1" applyAlignment="1">
      <alignment horizontal="center" vertical="center"/>
    </xf>
    <xf numFmtId="0" fontId="6" fillId="0" borderId="68" xfId="0" applyFont="1" applyBorder="1" applyAlignment="1">
      <alignment horizontal="left" vertical="center" wrapText="1"/>
    </xf>
    <xf numFmtId="0" fontId="5" fillId="0" borderId="69" xfId="0" applyFont="1" applyBorder="1"/>
    <xf numFmtId="0" fontId="5" fillId="0" borderId="70" xfId="0" applyFont="1" applyBorder="1"/>
    <xf numFmtId="0" fontId="6" fillId="0" borderId="73" xfId="0" applyFont="1" applyBorder="1" applyAlignment="1">
      <alignment horizontal="left" vertical="center"/>
    </xf>
    <xf numFmtId="0" fontId="5" fillId="0" borderId="62" xfId="0" applyFont="1" applyBorder="1"/>
    <xf numFmtId="0" fontId="16" fillId="7" borderId="68" xfId="0" applyFont="1" applyFill="1" applyBorder="1" applyAlignment="1">
      <alignment horizontal="left" vertical="center" wrapText="1"/>
    </xf>
    <xf numFmtId="0" fontId="5" fillId="0" borderId="73" xfId="0" applyFont="1" applyBorder="1"/>
    <xf numFmtId="0" fontId="5" fillId="0" borderId="81" xfId="0" applyFont="1" applyBorder="1"/>
    <xf numFmtId="0" fontId="5" fillId="0" borderId="76" xfId="0" applyFont="1" applyBorder="1"/>
    <xf numFmtId="0" fontId="5" fillId="0" borderId="77" xfId="0" applyFont="1" applyBorder="1"/>
    <xf numFmtId="0" fontId="6" fillId="0" borderId="78" xfId="0" applyFont="1" applyBorder="1" applyAlignment="1">
      <alignment horizontal="left" vertical="center" wrapText="1"/>
    </xf>
    <xf numFmtId="0" fontId="5" fillId="0" borderId="79" xfId="0" applyFont="1" applyBorder="1"/>
    <xf numFmtId="0" fontId="5" fillId="0" borderId="80" xfId="0" applyFont="1" applyBorder="1"/>
    <xf numFmtId="0" fontId="5" fillId="0" borderId="58" xfId="0" applyFont="1" applyBorder="1"/>
    <xf numFmtId="0" fontId="5" fillId="0" borderId="4" xfId="0" applyFont="1" applyBorder="1"/>
    <xf numFmtId="0" fontId="5" fillId="0" borderId="75" xfId="0" applyFont="1" applyBorder="1"/>
    <xf numFmtId="0" fontId="4" fillId="0" borderId="59" xfId="0" applyFont="1" applyBorder="1" applyAlignment="1">
      <alignment horizontal="center" vertical="center" wrapText="1"/>
    </xf>
    <xf numFmtId="0" fontId="5" fillId="0" borderId="60" xfId="0" applyFont="1" applyBorder="1"/>
    <xf numFmtId="0" fontId="5" fillId="0" borderId="61" xfId="0" applyFont="1" applyBorder="1"/>
    <xf numFmtId="0" fontId="6" fillId="0" borderId="63" xfId="0" applyFont="1" applyBorder="1" applyAlignment="1">
      <alignment horizontal="left" vertical="center"/>
    </xf>
    <xf numFmtId="0" fontId="5" fillId="0" borderId="64" xfId="0" applyFont="1" applyBorder="1"/>
    <xf numFmtId="0" fontId="5" fillId="0" borderId="65" xfId="0" applyFont="1" applyBorder="1"/>
    <xf numFmtId="0" fontId="6" fillId="7" borderId="63" xfId="0" applyFont="1" applyFill="1" applyBorder="1" applyAlignment="1">
      <alignment horizontal="left" wrapText="1"/>
    </xf>
    <xf numFmtId="0" fontId="6" fillId="7" borderId="63" xfId="0" applyFont="1" applyFill="1" applyBorder="1" applyAlignment="1">
      <alignment horizontal="left" vertical="center" wrapText="1"/>
    </xf>
    <xf numFmtId="0" fontId="5" fillId="0" borderId="67" xfId="0" applyFont="1" applyBorder="1"/>
    <xf numFmtId="10" fontId="6" fillId="7" borderId="71" xfId="0" applyNumberFormat="1" applyFont="1" applyFill="1" applyBorder="1" applyAlignment="1">
      <alignment horizontal="center" vertical="center"/>
    </xf>
    <xf numFmtId="0" fontId="5" fillId="0" borderId="74" xfId="0" applyFont="1" applyBorder="1"/>
    <xf numFmtId="0" fontId="5" fillId="0" borderId="82" xfId="0" applyFont="1" applyBorder="1"/>
    <xf numFmtId="14" fontId="6" fillId="0" borderId="63" xfId="0" applyNumberFormat="1" applyFont="1" applyBorder="1" applyAlignment="1">
      <alignment horizontal="left" vertical="center"/>
    </xf>
    <xf numFmtId="0" fontId="19" fillId="7" borderId="83" xfId="0" applyFont="1" applyFill="1" applyBorder="1" applyAlignment="1">
      <alignment horizontal="center" vertical="center" wrapText="1"/>
    </xf>
    <xf numFmtId="0" fontId="5" fillId="0" borderId="84" xfId="0" applyFont="1" applyBorder="1"/>
    <xf numFmtId="0" fontId="5" fillId="0" borderId="85" xfId="0" applyFont="1" applyBorder="1"/>
    <xf numFmtId="0" fontId="4" fillId="7" borderId="83" xfId="0" applyFont="1" applyFill="1" applyBorder="1" applyAlignment="1">
      <alignment horizontal="center" vertical="center" wrapText="1"/>
    </xf>
    <xf numFmtId="0" fontId="20" fillId="7" borderId="86" xfId="0" applyFont="1" applyFill="1" applyBorder="1" applyAlignment="1">
      <alignment horizontal="center" vertical="center" wrapText="1"/>
    </xf>
    <xf numFmtId="0" fontId="5" fillId="0" borderId="91" xfId="0" applyFont="1" applyBorder="1"/>
    <xf numFmtId="0" fontId="5" fillId="0" borderId="92" xfId="0" applyFont="1" applyBorder="1"/>
    <xf numFmtId="0" fontId="9" fillId="12" borderId="88" xfId="0" applyFont="1" applyFill="1" applyBorder="1" applyAlignment="1">
      <alignment horizontal="left" vertical="center" wrapText="1"/>
    </xf>
    <xf numFmtId="0" fontId="5" fillId="0" borderId="89" xfId="0" applyFont="1" applyBorder="1"/>
    <xf numFmtId="0" fontId="21" fillId="7" borderId="88" xfId="0" applyFont="1" applyFill="1" applyBorder="1" applyAlignment="1">
      <alignment horizontal="left" vertical="center" wrapText="1"/>
    </xf>
    <xf numFmtId="0" fontId="11" fillId="7" borderId="101" xfId="0" applyFont="1" applyFill="1" applyBorder="1" applyAlignment="1">
      <alignment horizontal="left" vertical="center" wrapText="1"/>
    </xf>
    <xf numFmtId="0" fontId="21" fillId="7" borderId="93" xfId="0" applyFont="1" applyFill="1" applyBorder="1" applyAlignment="1">
      <alignment horizontal="left" vertical="center" wrapText="1"/>
    </xf>
    <xf numFmtId="0" fontId="5" fillId="0" borderId="94" xfId="0" applyFont="1" applyBorder="1"/>
    <xf numFmtId="0" fontId="5" fillId="0" borderId="95" xfId="0" applyFont="1" applyBorder="1"/>
    <xf numFmtId="0" fontId="5" fillId="0" borderId="96" xfId="0" applyFont="1" applyBorder="1"/>
    <xf numFmtId="0" fontId="5" fillId="0" borderId="97" xfId="0" applyFont="1" applyBorder="1"/>
    <xf numFmtId="0" fontId="20" fillId="7" borderId="83" xfId="0" applyFont="1" applyFill="1" applyBorder="1" applyAlignment="1">
      <alignment horizontal="center" vertical="center" wrapText="1"/>
    </xf>
    <xf numFmtId="10" fontId="23" fillId="7" borderId="99" xfId="0" applyNumberFormat="1" applyFont="1" applyFill="1" applyBorder="1" applyAlignment="1">
      <alignment horizontal="center" vertical="center" wrapText="1"/>
    </xf>
    <xf numFmtId="0" fontId="5" fillId="0" borderId="100" xfId="0" applyFont="1" applyBorder="1"/>
    <xf numFmtId="0" fontId="11" fillId="7" borderId="103" xfId="0" applyFont="1" applyFill="1" applyBorder="1" applyAlignment="1">
      <alignment horizontal="left" vertical="center" wrapText="1"/>
    </xf>
    <xf numFmtId="0" fontId="20" fillId="13" borderId="86" xfId="0" applyFont="1" applyFill="1" applyBorder="1" applyAlignment="1">
      <alignment horizontal="center" vertical="center" textRotation="90" wrapText="1"/>
    </xf>
    <xf numFmtId="0" fontId="3" fillId="0" borderId="111" xfId="0" applyFont="1" applyBorder="1" applyAlignment="1">
      <alignment horizontal="center" vertical="center"/>
    </xf>
    <xf numFmtId="0" fontId="3" fillId="0" borderId="102" xfId="0" applyFont="1" applyBorder="1" applyAlignment="1">
      <alignment horizontal="center" vertical="center"/>
    </xf>
    <xf numFmtId="0" fontId="3" fillId="0" borderId="112" xfId="0" applyFont="1" applyBorder="1" applyAlignment="1">
      <alignment horizontal="center" vertical="center"/>
    </xf>
    <xf numFmtId="2" fontId="3" fillId="5" borderId="111" xfId="0" applyNumberFormat="1" applyFont="1" applyFill="1" applyBorder="1" applyAlignment="1">
      <alignment horizontal="center" vertical="center"/>
    </xf>
    <xf numFmtId="2" fontId="3" fillId="5" borderId="112" xfId="0" applyNumberFormat="1" applyFont="1" applyFill="1" applyBorder="1" applyAlignment="1">
      <alignment horizontal="center" vertical="center"/>
    </xf>
    <xf numFmtId="49" fontId="3" fillId="0" borderId="114" xfId="0" applyNumberFormat="1" applyFont="1" applyBorder="1" applyAlignment="1">
      <alignment horizontal="center" vertical="center" wrapText="1"/>
    </xf>
    <xf numFmtId="49" fontId="3" fillId="0" borderId="115" xfId="0" applyNumberFormat="1" applyFont="1" applyBorder="1" applyAlignment="1">
      <alignment horizontal="center" vertical="center" wrapText="1"/>
    </xf>
    <xf numFmtId="2" fontId="6" fillId="5" borderId="111" xfId="0" applyNumberFormat="1" applyFont="1" applyFill="1" applyBorder="1" applyAlignment="1">
      <alignment horizontal="center" vertical="center"/>
    </xf>
    <xf numFmtId="2" fontId="6" fillId="5" borderId="102" xfId="0" applyNumberFormat="1" applyFont="1" applyFill="1" applyBorder="1" applyAlignment="1">
      <alignment horizontal="center" vertical="center"/>
    </xf>
    <xf numFmtId="2" fontId="6" fillId="5" borderId="112" xfId="0" applyNumberFormat="1" applyFont="1" applyFill="1" applyBorder="1" applyAlignment="1">
      <alignment horizontal="center" vertical="center"/>
    </xf>
    <xf numFmtId="0" fontId="6" fillId="0" borderId="108" xfId="0" applyFont="1" applyBorder="1" applyAlignment="1">
      <alignment horizontal="center" vertical="center"/>
    </xf>
    <xf numFmtId="0" fontId="6" fillId="0" borderId="109" xfId="0" applyFont="1" applyBorder="1" applyAlignment="1">
      <alignment horizontal="center" vertical="center"/>
    </xf>
    <xf numFmtId="0" fontId="6" fillId="0" borderId="110" xfId="0" applyFont="1" applyBorder="1" applyAlignment="1">
      <alignment horizontal="center" vertical="center"/>
    </xf>
    <xf numFmtId="0" fontId="6" fillId="0" borderId="111" xfId="0" applyFont="1" applyBorder="1" applyAlignment="1">
      <alignment horizontal="center" vertical="center"/>
    </xf>
    <xf numFmtId="0" fontId="6" fillId="0" borderId="112" xfId="0" applyFont="1" applyBorder="1" applyAlignment="1">
      <alignment horizontal="center" vertical="center"/>
    </xf>
    <xf numFmtId="0" fontId="8" fillId="0" borderId="108" xfId="0" applyFont="1" applyBorder="1" applyAlignment="1">
      <alignment horizontal="center"/>
    </xf>
    <xf numFmtId="0" fontId="8" fillId="0" borderId="109" xfId="0" applyFont="1" applyBorder="1" applyAlignment="1">
      <alignment horizontal="center"/>
    </xf>
    <xf numFmtId="0" fontId="8" fillId="0" borderId="110" xfId="0" applyFont="1" applyBorder="1" applyAlignment="1">
      <alignment horizontal="center"/>
    </xf>
    <xf numFmtId="0" fontId="8" fillId="0" borderId="111" xfId="0" applyFont="1" applyBorder="1" applyAlignment="1">
      <alignment horizontal="center"/>
    </xf>
    <xf numFmtId="0" fontId="8" fillId="0" borderId="102" xfId="0" applyFont="1" applyBorder="1" applyAlignment="1">
      <alignment horizontal="center"/>
    </xf>
    <xf numFmtId="0" fontId="8" fillId="0" borderId="112" xfId="0" applyFont="1" applyBorder="1" applyAlignment="1">
      <alignment horizontal="center"/>
    </xf>
    <xf numFmtId="0" fontId="8" fillId="0" borderId="113" xfId="0" applyFont="1" applyBorder="1" applyAlignment="1">
      <alignment horizontal="center"/>
    </xf>
    <xf numFmtId="0" fontId="8" fillId="0" borderId="114" xfId="0" applyFont="1" applyBorder="1" applyAlignment="1">
      <alignment horizontal="center"/>
    </xf>
    <xf numFmtId="0" fontId="8" fillId="0" borderId="115" xfId="0" applyFont="1" applyBorder="1" applyAlignment="1">
      <alignment horizontal="center"/>
    </xf>
    <xf numFmtId="0" fontId="4" fillId="0" borderId="108" xfId="0" applyFont="1" applyBorder="1" applyAlignment="1">
      <alignment horizontal="center"/>
    </xf>
    <xf numFmtId="0" fontId="4" fillId="0" borderId="109" xfId="0" applyFont="1" applyBorder="1" applyAlignment="1">
      <alignment horizontal="center"/>
    </xf>
    <xf numFmtId="0" fontId="4" fillId="0" borderId="110" xfId="0" applyFont="1" applyBorder="1" applyAlignment="1">
      <alignment horizontal="center"/>
    </xf>
    <xf numFmtId="0" fontId="4" fillId="0" borderId="111" xfId="0" applyFont="1" applyBorder="1" applyAlignment="1">
      <alignment horizontal="center"/>
    </xf>
    <xf numFmtId="0" fontId="4" fillId="0" borderId="102" xfId="0" applyFont="1" applyBorder="1" applyAlignment="1">
      <alignment horizontal="center"/>
    </xf>
    <xf numFmtId="0" fontId="4" fillId="0" borderId="112" xfId="0" applyFont="1" applyBorder="1" applyAlignment="1">
      <alignment horizontal="center"/>
    </xf>
    <xf numFmtId="0" fontId="4" fillId="16" borderId="138" xfId="0" applyFont="1" applyFill="1" applyBorder="1" applyAlignment="1">
      <alignment horizontal="right" vertical="center"/>
    </xf>
    <xf numFmtId="0" fontId="4" fillId="16" borderId="139" xfId="0" applyFont="1" applyFill="1" applyBorder="1" applyAlignment="1">
      <alignment horizontal="right" vertical="center"/>
    </xf>
    <xf numFmtId="0" fontId="4" fillId="16" borderId="143" xfId="0" applyFont="1" applyFill="1" applyBorder="1" applyAlignment="1">
      <alignment horizontal="right" vertical="center"/>
    </xf>
    <xf numFmtId="0" fontId="4" fillId="16" borderId="144" xfId="0" applyFont="1" applyFill="1" applyBorder="1" applyAlignment="1">
      <alignment horizontal="right" vertical="center"/>
    </xf>
    <xf numFmtId="0" fontId="4" fillId="16" borderId="140" xfId="0" applyFont="1" applyFill="1" applyBorder="1" applyAlignment="1">
      <alignment horizontal="left" vertical="center" wrapText="1"/>
    </xf>
    <xf numFmtId="0" fontId="4" fillId="16" borderId="141" xfId="0" applyFont="1" applyFill="1" applyBorder="1" applyAlignment="1">
      <alignment horizontal="left" vertical="center"/>
    </xf>
    <xf numFmtId="0" fontId="4" fillId="16" borderId="142" xfId="0" applyFont="1" applyFill="1" applyBorder="1" applyAlignment="1">
      <alignment horizontal="left" vertical="center"/>
    </xf>
    <xf numFmtId="0" fontId="4" fillId="16" borderId="145" xfId="0" applyFont="1" applyFill="1" applyBorder="1" applyAlignment="1">
      <alignment horizontal="left" vertical="center"/>
    </xf>
    <xf numFmtId="0" fontId="4" fillId="16" borderId="146" xfId="0" applyFont="1" applyFill="1" applyBorder="1" applyAlignment="1">
      <alignment horizontal="left" vertical="center"/>
    </xf>
    <xf numFmtId="0" fontId="4" fillId="16" borderId="147" xfId="0" applyFont="1" applyFill="1" applyBorder="1" applyAlignment="1">
      <alignment horizontal="left" vertical="center"/>
    </xf>
    <xf numFmtId="0" fontId="34" fillId="16" borderId="105" xfId="0" applyFont="1" applyFill="1" applyBorder="1" applyAlignment="1">
      <alignment horizontal="right" vertical="center"/>
    </xf>
    <xf numFmtId="0" fontId="37" fillId="16" borderId="105" xfId="0" applyFont="1" applyFill="1" applyBorder="1" applyAlignment="1">
      <alignment horizontal="right" vertical="center"/>
    </xf>
    <xf numFmtId="0" fontId="4" fillId="22" borderId="155" xfId="0" applyFont="1" applyFill="1" applyBorder="1" applyAlignment="1">
      <alignment horizontal="center" vertical="center"/>
    </xf>
    <xf numFmtId="0" fontId="4" fillId="22" borderId="156" xfId="0" applyFont="1" applyFill="1" applyBorder="1" applyAlignment="1">
      <alignment horizontal="center" vertical="center"/>
    </xf>
    <xf numFmtId="0" fontId="4" fillId="22" borderId="167" xfId="0" applyFont="1" applyFill="1" applyBorder="1" applyAlignment="1">
      <alignment horizontal="center" vertical="center"/>
    </xf>
    <xf numFmtId="0" fontId="4" fillId="22" borderId="153" xfId="0" applyFont="1" applyFill="1" applyBorder="1" applyAlignment="1">
      <alignment horizontal="center" vertical="center"/>
    </xf>
    <xf numFmtId="0" fontId="4" fillId="22" borderId="154" xfId="0" applyFont="1" applyFill="1" applyBorder="1" applyAlignment="1">
      <alignment horizontal="center" vertical="center"/>
    </xf>
    <xf numFmtId="0" fontId="4" fillId="22" borderId="168" xfId="0" applyFont="1" applyFill="1" applyBorder="1" applyAlignment="1">
      <alignment horizontal="center" vertical="center"/>
    </xf>
    <xf numFmtId="0" fontId="9" fillId="0" borderId="135" xfId="0" applyFont="1" applyBorder="1" applyAlignment="1">
      <alignment horizontal="center" vertical="center"/>
    </xf>
    <xf numFmtId="0" fontId="9" fillId="0" borderId="136" xfId="0" applyFont="1" applyBorder="1" applyAlignment="1">
      <alignment horizontal="center" vertical="center"/>
    </xf>
    <xf numFmtId="0" fontId="9" fillId="0" borderId="137" xfId="0" applyFont="1" applyBorder="1" applyAlignment="1">
      <alignment horizontal="center" vertical="center"/>
    </xf>
    <xf numFmtId="0" fontId="4" fillId="11" borderId="152" xfId="0" applyFont="1" applyFill="1" applyBorder="1" applyAlignment="1">
      <alignment horizontal="center" vertical="center"/>
    </xf>
    <xf numFmtId="0" fontId="4" fillId="11" borderId="136" xfId="0" applyFont="1" applyFill="1" applyBorder="1" applyAlignment="1">
      <alignment horizontal="center" vertical="center"/>
    </xf>
    <xf numFmtId="0" fontId="4" fillId="11" borderId="169" xfId="0" applyFont="1" applyFill="1" applyBorder="1" applyAlignment="1">
      <alignment horizontal="center" vertical="center"/>
    </xf>
    <xf numFmtId="0" fontId="4" fillId="0" borderId="105" xfId="0" applyFont="1" applyBorder="1" applyAlignment="1">
      <alignment horizontal="left" vertical="center" wrapText="1"/>
    </xf>
    <xf numFmtId="0" fontId="4" fillId="0" borderId="170" xfId="0" applyFont="1" applyBorder="1" applyAlignment="1">
      <alignment horizontal="left" vertical="center" wrapText="1"/>
    </xf>
    <xf numFmtId="0" fontId="4" fillId="0" borderId="105" xfId="0" applyFont="1" applyBorder="1" applyAlignment="1">
      <alignment horizontal="center" vertical="center"/>
    </xf>
    <xf numFmtId="0" fontId="34" fillId="0" borderId="105" xfId="0" applyFont="1" applyBorder="1" applyAlignment="1">
      <alignment horizontal="center" vertical="center"/>
    </xf>
    <xf numFmtId="0" fontId="4" fillId="22" borderId="148" xfId="0" applyFont="1" applyFill="1" applyBorder="1" applyAlignment="1">
      <alignment horizontal="center" vertical="center"/>
    </xf>
    <xf numFmtId="0" fontId="4" fillId="22" borderId="150" xfId="0" applyFont="1" applyFill="1" applyBorder="1" applyAlignment="1">
      <alignment horizontal="center" vertical="center"/>
    </xf>
    <xf numFmtId="0" fontId="4" fillId="22" borderId="157" xfId="0" applyFont="1" applyFill="1" applyBorder="1" applyAlignment="1">
      <alignment horizontal="center" vertical="center"/>
    </xf>
    <xf numFmtId="0" fontId="4" fillId="22" borderId="141" xfId="0" applyFont="1" applyFill="1" applyBorder="1" applyAlignment="1">
      <alignment horizontal="center" vertical="center"/>
    </xf>
    <xf numFmtId="0" fontId="4" fillId="22" borderId="149" xfId="0" applyFont="1" applyFill="1" applyBorder="1" applyAlignment="1">
      <alignment horizontal="center" vertical="center"/>
    </xf>
    <xf numFmtId="0" fontId="4" fillId="22" borderId="158" xfId="0" applyFont="1" applyFill="1" applyBorder="1" applyAlignment="1">
      <alignment horizontal="center" vertical="center"/>
    </xf>
    <xf numFmtId="0" fontId="4" fillId="22" borderId="146" xfId="0" applyFont="1" applyFill="1" applyBorder="1" applyAlignment="1">
      <alignment horizontal="center" vertical="center"/>
    </xf>
    <xf numFmtId="0" fontId="4" fillId="22" borderId="151" xfId="0" applyFont="1" applyFill="1" applyBorder="1" applyAlignment="1">
      <alignment horizontal="center" vertical="center"/>
    </xf>
    <xf numFmtId="0" fontId="4" fillId="0" borderId="111" xfId="0" applyFont="1" applyBorder="1" applyAlignment="1">
      <alignment horizontal="center" vertical="center"/>
    </xf>
    <xf numFmtId="0" fontId="4" fillId="0" borderId="112" xfId="0" applyFont="1" applyBorder="1" applyAlignment="1">
      <alignment horizontal="center" vertical="center"/>
    </xf>
    <xf numFmtId="0" fontId="8" fillId="0" borderId="111" xfId="0" applyFont="1" applyBorder="1" applyAlignment="1">
      <alignment horizontal="center" vertical="center"/>
    </xf>
    <xf numFmtId="0" fontId="8" fillId="0" borderId="102" xfId="0" applyFont="1" applyBorder="1" applyAlignment="1">
      <alignment horizontal="center" vertical="center"/>
    </xf>
    <xf numFmtId="0" fontId="8" fillId="0" borderId="112" xfId="0" applyFont="1" applyBorder="1" applyAlignment="1">
      <alignment horizontal="center" vertical="center"/>
    </xf>
    <xf numFmtId="2" fontId="8" fillId="5" borderId="111" xfId="0" applyNumberFormat="1" applyFont="1" applyFill="1" applyBorder="1" applyAlignment="1">
      <alignment horizontal="center" vertical="center"/>
    </xf>
    <xf numFmtId="2" fontId="8" fillId="5" borderId="102" xfId="0" applyNumberFormat="1" applyFont="1" applyFill="1" applyBorder="1" applyAlignment="1">
      <alignment horizontal="center" vertical="center"/>
    </xf>
    <xf numFmtId="2" fontId="8" fillId="5" borderId="112" xfId="0" applyNumberFormat="1" applyFont="1" applyFill="1" applyBorder="1" applyAlignment="1">
      <alignment horizontal="center" vertical="center"/>
    </xf>
    <xf numFmtId="49" fontId="8" fillId="0" borderId="113" xfId="0" applyNumberFormat="1" applyFont="1" applyBorder="1" applyAlignment="1">
      <alignment horizontal="center" vertical="center" wrapText="1"/>
    </xf>
    <xf numFmtId="49" fontId="8" fillId="0" borderId="114" xfId="0" applyNumberFormat="1" applyFont="1" applyBorder="1" applyAlignment="1">
      <alignment horizontal="center" vertical="center" wrapText="1"/>
    </xf>
    <xf numFmtId="49" fontId="8" fillId="0" borderId="115" xfId="0" applyNumberFormat="1" applyFont="1" applyBorder="1" applyAlignment="1">
      <alignment horizontal="center" vertical="center" wrapText="1"/>
    </xf>
  </cellXfs>
  <cellStyles count="31">
    <cellStyle name="Estilo 1" xfId="28"/>
    <cellStyle name="Moeda" xfId="29" builtinId="4"/>
    <cellStyle name="Moeda 2" xfId="2"/>
    <cellStyle name="Moeda 2 2" xfId="16"/>
    <cellStyle name="Moeda 2 3" xfId="27"/>
    <cellStyle name="Moeda 2 4" xfId="9"/>
    <cellStyle name="Moeda 3" xfId="12"/>
    <cellStyle name="Moeda 4" xfId="14"/>
    <cellStyle name="Moeda 5" xfId="7"/>
    <cellStyle name="Normal" xfId="0" builtinId="0"/>
    <cellStyle name="Normal 2" xfId="1"/>
    <cellStyle name="Normal 2 2" xfId="11"/>
    <cellStyle name="Normal 2 21" xfId="20"/>
    <cellStyle name="Normal 3" xfId="3"/>
    <cellStyle name="Normal 3 2" xfId="23"/>
    <cellStyle name="Normal 4" xfId="4"/>
    <cellStyle name="Normal 4 2" xfId="25"/>
    <cellStyle name="Normal 5" xfId="5"/>
    <cellStyle name="Normal 5 2" xfId="22"/>
    <cellStyle name="Normal 6" xfId="6"/>
    <cellStyle name="Porcentagem" xfId="30" builtinId="5"/>
    <cellStyle name="Porcentagem 2" xfId="26"/>
    <cellStyle name="Porcentagem 3" xfId="19"/>
    <cellStyle name="Vírgula 2" xfId="10"/>
    <cellStyle name="Vírgula 2 2" xfId="17"/>
    <cellStyle name="Vírgula 2 3" xfId="24"/>
    <cellStyle name="Vírgula 3" xfId="13"/>
    <cellStyle name="Vírgula 3 2" xfId="18"/>
    <cellStyle name="Vírgula 4" xfId="15"/>
    <cellStyle name="Vírgula 5" xfId="21"/>
    <cellStyle name="Vírgula 6" xfId="8"/>
  </cellStyles>
  <dxfs count="84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colors>
    <mruColors>
      <color rgb="FF008000"/>
      <color rgb="FFFFFF00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495300</xdr:colOff>
      <xdr:row>1</xdr:row>
      <xdr:rowOff>57150</xdr:rowOff>
    </xdr:from>
    <xdr:ext cx="4495800" cy="1238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5300" y="304800"/>
          <a:ext cx="4495800" cy="12382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1</xdr:row>
      <xdr:rowOff>152400</xdr:rowOff>
    </xdr:from>
    <xdr:ext cx="4514850" cy="115252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1</xdr:row>
      <xdr:rowOff>152400</xdr:rowOff>
    </xdr:from>
    <xdr:ext cx="4514850" cy="115252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200024</xdr:colOff>
      <xdr:row>1</xdr:row>
      <xdr:rowOff>117726</xdr:rowOff>
    </xdr:from>
    <xdr:ext cx="1972531" cy="695110"/>
    <xdr:pic>
      <xdr:nvPicPr>
        <xdr:cNvPr id="2" name="image3.png" title="Imagem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4" y="308226"/>
          <a:ext cx="1972531" cy="69511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152400</xdr:rowOff>
    </xdr:from>
    <xdr:ext cx="2095500" cy="676275"/>
    <xdr:pic>
      <xdr:nvPicPr>
        <xdr:cNvPr id="2" name="image4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366346</xdr:colOff>
      <xdr:row>1</xdr:row>
      <xdr:rowOff>73269</xdr:rowOff>
    </xdr:from>
    <xdr:ext cx="2095500" cy="676275"/>
    <xdr:pic>
      <xdr:nvPicPr>
        <xdr:cNvPr id="2" name="image4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6346" y="268654"/>
          <a:ext cx="2095500" cy="676275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1</xdr:row>
      <xdr:rowOff>152400</xdr:rowOff>
    </xdr:from>
    <xdr:ext cx="4514850" cy="115252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333375"/>
          <a:ext cx="4514850" cy="11525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018"/>
  <sheetViews>
    <sheetView showGridLines="0" tabSelected="1" view="pageBreakPreview" zoomScaleNormal="100" zoomScaleSheetLayoutView="100" workbookViewId="0">
      <selection activeCell="C4" sqref="C4:F4"/>
    </sheetView>
  </sheetViews>
  <sheetFormatPr defaultRowHeight="15" customHeight="1" x14ac:dyDescent="0.25"/>
  <cols>
    <col min="1" max="1" width="9.28515625" customWidth="1"/>
    <col min="2" max="2" width="23.140625" customWidth="1"/>
    <col min="3" max="3" width="124.28515625" customWidth="1"/>
    <col min="4" max="4" width="6.85546875" customWidth="1"/>
    <col min="5" max="5" width="31.7109375" customWidth="1"/>
    <col min="6" max="6" width="24.85546875" customWidth="1"/>
    <col min="7" max="7" width="21.7109375" style="142" customWidth="1"/>
    <col min="8" max="8" width="25.140625" customWidth="1"/>
    <col min="9" max="25" width="9.140625" customWidth="1"/>
  </cols>
  <sheetData>
    <row r="1" spans="1:25" ht="19.5" customHeight="1" x14ac:dyDescent="0.25">
      <c r="A1" s="478" t="s">
        <v>0</v>
      </c>
      <c r="B1" s="479"/>
      <c r="C1" s="479"/>
      <c r="D1" s="479"/>
      <c r="E1" s="479"/>
      <c r="F1" s="479"/>
      <c r="G1" s="480"/>
      <c r="H1" s="1"/>
      <c r="I1" s="1">
        <v>9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9.5" customHeight="1" x14ac:dyDescent="0.25">
      <c r="A2" s="481" t="s">
        <v>1</v>
      </c>
      <c r="B2" s="472"/>
      <c r="C2" s="472"/>
      <c r="D2" s="472"/>
      <c r="E2" s="472"/>
      <c r="F2" s="472"/>
      <c r="G2" s="48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9.5" customHeight="1" x14ac:dyDescent="0.25">
      <c r="A3" s="486" t="s">
        <v>178</v>
      </c>
      <c r="B3" s="487"/>
      <c r="C3" s="487"/>
      <c r="D3" s="487"/>
      <c r="E3" s="487"/>
      <c r="F3" s="487"/>
      <c r="G3" s="169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9.5" customHeight="1" x14ac:dyDescent="0.25">
      <c r="A4" s="3"/>
      <c r="B4" s="4"/>
      <c r="C4" s="471" t="s">
        <v>179</v>
      </c>
      <c r="D4" s="472"/>
      <c r="E4" s="472"/>
      <c r="F4" s="472"/>
      <c r="G4" s="139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9.5" customHeight="1" x14ac:dyDescent="0.25">
      <c r="A5" s="483" t="s">
        <v>509</v>
      </c>
      <c r="B5" s="472"/>
      <c r="C5" s="472"/>
      <c r="D5" s="472"/>
      <c r="E5" s="472"/>
      <c r="F5" s="472"/>
      <c r="G5" s="482"/>
      <c r="H5" s="6"/>
      <c r="I5" s="7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9.5" customHeight="1" x14ac:dyDescent="0.25">
      <c r="A6" s="481" t="s">
        <v>341</v>
      </c>
      <c r="B6" s="472"/>
      <c r="C6" s="472"/>
      <c r="D6" s="472"/>
      <c r="E6" s="472"/>
      <c r="F6" s="472"/>
      <c r="G6" s="482"/>
      <c r="H6" s="471"/>
      <c r="I6" s="47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9.5" customHeight="1" x14ac:dyDescent="0.25">
      <c r="A7" s="2"/>
      <c r="B7" s="7"/>
      <c r="C7" s="471"/>
      <c r="D7" s="472"/>
      <c r="E7" s="472"/>
      <c r="F7" s="472"/>
      <c r="G7" s="140"/>
      <c r="H7" s="7"/>
      <c r="I7" s="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9.5" customHeight="1" x14ac:dyDescent="0.25">
      <c r="A8" s="473" t="s">
        <v>4</v>
      </c>
      <c r="B8" s="474"/>
      <c r="C8" s="474"/>
      <c r="D8" s="474"/>
      <c r="E8" s="474"/>
      <c r="F8" s="474"/>
      <c r="G8" s="475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9.5" customHeight="1" x14ac:dyDescent="0.25">
      <c r="A9" s="192" t="s">
        <v>5</v>
      </c>
      <c r="B9" s="192" t="s">
        <v>6</v>
      </c>
      <c r="C9" s="9"/>
      <c r="D9" s="10" t="s">
        <v>7</v>
      </c>
      <c r="E9" s="476" t="s">
        <v>4</v>
      </c>
      <c r="F9" s="446"/>
      <c r="G9" s="446"/>
      <c r="H9" s="135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spans="1:25" s="102" customFormat="1" ht="19.5" customHeight="1" x14ac:dyDescent="0.25">
      <c r="A10" s="445" t="s">
        <v>97</v>
      </c>
      <c r="B10" s="446"/>
      <c r="C10" s="446"/>
      <c r="D10" s="446"/>
      <c r="E10" s="446"/>
      <c r="F10" s="446"/>
      <c r="G10" s="446"/>
      <c r="H10" s="135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  <row r="11" spans="1:25" s="102" customFormat="1" ht="19.5" customHeight="1" x14ac:dyDescent="0.25">
      <c r="A11" s="193">
        <v>1</v>
      </c>
      <c r="B11" s="193">
        <v>20000</v>
      </c>
      <c r="C11" s="464" t="s">
        <v>98</v>
      </c>
      <c r="D11" s="464"/>
      <c r="E11" s="464"/>
      <c r="F11" s="464"/>
      <c r="G11" s="194" t="s">
        <v>8</v>
      </c>
      <c r="H11" s="135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</row>
    <row r="12" spans="1:25" s="102" customFormat="1" ht="31.5" x14ac:dyDescent="0.25">
      <c r="A12" s="195" t="s">
        <v>9</v>
      </c>
      <c r="B12" s="196">
        <v>21301</v>
      </c>
      <c r="C12" s="14" t="s">
        <v>252</v>
      </c>
      <c r="D12" s="11" t="s">
        <v>10</v>
      </c>
      <c r="E12" s="443" t="s">
        <v>144</v>
      </c>
      <c r="F12" s="443"/>
      <c r="G12" s="11">
        <f>G13</f>
        <v>3</v>
      </c>
      <c r="H12" s="135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</row>
    <row r="13" spans="1:25" s="102" customFormat="1" ht="19.5" customHeight="1" x14ac:dyDescent="0.25">
      <c r="A13" s="198"/>
      <c r="B13" s="198"/>
      <c r="C13" s="17" t="s">
        <v>409</v>
      </c>
      <c r="D13" s="18" t="s">
        <v>10</v>
      </c>
      <c r="E13" s="467">
        <f>1.5*2</f>
        <v>3</v>
      </c>
      <c r="F13" s="468"/>
      <c r="G13" s="199">
        <f>E13</f>
        <v>3</v>
      </c>
      <c r="H13" s="135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 spans="1:25" s="170" customFormat="1" ht="19.5" customHeight="1" x14ac:dyDescent="0.25">
      <c r="A14" s="195" t="s">
        <v>253</v>
      </c>
      <c r="B14" s="196">
        <v>20165</v>
      </c>
      <c r="C14" s="14" t="s">
        <v>181</v>
      </c>
      <c r="D14" s="11" t="s">
        <v>11</v>
      </c>
      <c r="E14" s="443" t="s">
        <v>255</v>
      </c>
      <c r="F14" s="443"/>
      <c r="G14" s="11">
        <f>G15</f>
        <v>600</v>
      </c>
      <c r="H14" s="135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</row>
    <row r="15" spans="1:25" s="170" customFormat="1" ht="19.5" customHeight="1" x14ac:dyDescent="0.25">
      <c r="A15" s="200"/>
      <c r="B15" s="198"/>
      <c r="C15" s="17" t="s">
        <v>408</v>
      </c>
      <c r="D15" s="18" t="s">
        <v>11</v>
      </c>
      <c r="E15" s="466">
        <f>2000*0.3</f>
        <v>600</v>
      </c>
      <c r="F15" s="466"/>
      <c r="G15" s="201">
        <f>E15</f>
        <v>600</v>
      </c>
      <c r="H15" s="135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</row>
    <row r="16" spans="1:25" s="170" customFormat="1" ht="19.5" customHeight="1" x14ac:dyDescent="0.25">
      <c r="A16" s="195" t="s">
        <v>88</v>
      </c>
      <c r="B16" s="196">
        <v>20134</v>
      </c>
      <c r="C16" s="14" t="s">
        <v>274</v>
      </c>
      <c r="D16" s="11" t="s">
        <v>10</v>
      </c>
      <c r="E16" s="443" t="s">
        <v>144</v>
      </c>
      <c r="F16" s="443"/>
      <c r="G16" s="11">
        <f>G17</f>
        <v>10</v>
      </c>
      <c r="H16" s="135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</row>
    <row r="17" spans="1:25" s="170" customFormat="1" ht="19.5" customHeight="1" x14ac:dyDescent="0.25">
      <c r="A17" s="200"/>
      <c r="B17" s="198"/>
      <c r="C17" s="17" t="s">
        <v>408</v>
      </c>
      <c r="D17" s="18" t="s">
        <v>10</v>
      </c>
      <c r="E17" s="466">
        <f>0.5*20</f>
        <v>10</v>
      </c>
      <c r="F17" s="466"/>
      <c r="G17" s="201">
        <f>E17</f>
        <v>10</v>
      </c>
      <c r="H17" s="135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 spans="1:25" s="170" customFormat="1" ht="19.5" customHeight="1" x14ac:dyDescent="0.25">
      <c r="A18" s="195" t="s">
        <v>99</v>
      </c>
      <c r="B18" s="196">
        <v>20117</v>
      </c>
      <c r="C18" s="14" t="s">
        <v>180</v>
      </c>
      <c r="D18" s="11" t="s">
        <v>10</v>
      </c>
      <c r="E18" s="443" t="s">
        <v>144</v>
      </c>
      <c r="F18" s="443"/>
      <c r="G18" s="11">
        <f>SUM(G19:G20)</f>
        <v>19.391999999999999</v>
      </c>
      <c r="H18" s="135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</row>
    <row r="19" spans="1:25" s="170" customFormat="1" ht="19.5" customHeight="1" x14ac:dyDescent="0.25">
      <c r="A19" s="200"/>
      <c r="B19" s="200"/>
      <c r="C19" s="17" t="s">
        <v>254</v>
      </c>
      <c r="D19" s="18" t="s">
        <v>10</v>
      </c>
      <c r="E19" s="466">
        <f>1.5*0.3</f>
        <v>0.44999999999999996</v>
      </c>
      <c r="F19" s="466"/>
      <c r="G19" s="201">
        <f>E19</f>
        <v>0.44999999999999996</v>
      </c>
      <c r="H19" s="135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</row>
    <row r="20" spans="1:25" s="170" customFormat="1" ht="19.5" customHeight="1" x14ac:dyDescent="0.25">
      <c r="A20" s="200"/>
      <c r="B20" s="200"/>
      <c r="C20" s="17" t="s">
        <v>256</v>
      </c>
      <c r="D20" s="18" t="s">
        <v>10</v>
      </c>
      <c r="E20" s="466">
        <f>(1.65*5.74+1.65*5.74)</f>
        <v>18.942</v>
      </c>
      <c r="F20" s="466"/>
      <c r="G20" s="201">
        <f>E20</f>
        <v>18.942</v>
      </c>
      <c r="H20" s="135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spans="1:25" s="133" customFormat="1" ht="15.75" x14ac:dyDescent="0.25">
      <c r="A21" s="195" t="s">
        <v>111</v>
      </c>
      <c r="B21" s="196">
        <v>20138</v>
      </c>
      <c r="C21" s="14" t="s">
        <v>174</v>
      </c>
      <c r="D21" s="11" t="s">
        <v>14</v>
      </c>
      <c r="E21" s="443" t="s">
        <v>25</v>
      </c>
      <c r="F21" s="443"/>
      <c r="G21" s="11">
        <f>G22</f>
        <v>5</v>
      </c>
      <c r="H21" s="116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  <row r="22" spans="1:25" s="133" customFormat="1" ht="19.5" customHeight="1" x14ac:dyDescent="0.25">
      <c r="A22" s="200"/>
      <c r="B22" s="200"/>
      <c r="C22" s="17" t="s">
        <v>477</v>
      </c>
      <c r="D22" s="18" t="s">
        <v>14</v>
      </c>
      <c r="E22" s="466">
        <v>5</v>
      </c>
      <c r="F22" s="466"/>
      <c r="G22" s="201">
        <f>E22</f>
        <v>5</v>
      </c>
      <c r="H22" s="116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</row>
    <row r="23" spans="1:25" s="133" customFormat="1" ht="15.75" x14ac:dyDescent="0.25">
      <c r="A23" s="195" t="s">
        <v>275</v>
      </c>
      <c r="B23" s="196">
        <v>20139</v>
      </c>
      <c r="C23" s="202" t="s">
        <v>175</v>
      </c>
      <c r="D23" s="11" t="s">
        <v>10</v>
      </c>
      <c r="E23" s="443" t="s">
        <v>144</v>
      </c>
      <c r="F23" s="443"/>
      <c r="G23" s="11">
        <f>SUM(G24:G24)</f>
        <v>1</v>
      </c>
      <c r="H23" s="116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</row>
    <row r="24" spans="1:25" s="133" customFormat="1" ht="19.5" customHeight="1" x14ac:dyDescent="0.25">
      <c r="A24" s="200"/>
      <c r="B24" s="200"/>
      <c r="C24" s="17" t="s">
        <v>476</v>
      </c>
      <c r="D24" s="18" t="s">
        <v>10</v>
      </c>
      <c r="E24" s="466">
        <f>2*0.5</f>
        <v>1</v>
      </c>
      <c r="F24" s="466"/>
      <c r="G24" s="201">
        <f>E24</f>
        <v>1</v>
      </c>
      <c r="H24" s="116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</row>
    <row r="25" spans="1:25" s="171" customFormat="1" ht="19.5" customHeight="1" x14ac:dyDescent="0.25">
      <c r="A25" s="195" t="s">
        <v>277</v>
      </c>
      <c r="B25" s="196">
        <v>20167</v>
      </c>
      <c r="C25" s="202" t="s">
        <v>276</v>
      </c>
      <c r="D25" s="11" t="s">
        <v>14</v>
      </c>
      <c r="E25" s="443" t="s">
        <v>25</v>
      </c>
      <c r="F25" s="443"/>
      <c r="G25" s="11">
        <f>SUM(G26:G30)</f>
        <v>22.5</v>
      </c>
      <c r="H25" s="116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</row>
    <row r="26" spans="1:25" s="171" customFormat="1" ht="19.5" customHeight="1" x14ac:dyDescent="0.25">
      <c r="A26" s="200"/>
      <c r="B26" s="200"/>
      <c r="C26" s="17" t="s">
        <v>410</v>
      </c>
      <c r="D26" s="181" t="s">
        <v>14</v>
      </c>
      <c r="E26" s="466">
        <v>10</v>
      </c>
      <c r="F26" s="466"/>
      <c r="G26" s="201">
        <f>E26</f>
        <v>10</v>
      </c>
      <c r="H26" s="116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</row>
    <row r="27" spans="1:25" s="252" customFormat="1" ht="19.5" customHeight="1" x14ac:dyDescent="0.25">
      <c r="A27" s="195" t="s">
        <v>464</v>
      </c>
      <c r="B27" s="196">
        <v>20106</v>
      </c>
      <c r="C27" s="421" t="s">
        <v>505</v>
      </c>
      <c r="D27" s="249" t="s">
        <v>10</v>
      </c>
      <c r="E27" s="443" t="s">
        <v>144</v>
      </c>
      <c r="F27" s="443"/>
      <c r="G27" s="249">
        <f>G28</f>
        <v>6.25</v>
      </c>
      <c r="H27" s="116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</row>
    <row r="28" spans="1:25" s="252" customFormat="1" ht="19.5" customHeight="1" x14ac:dyDescent="0.25">
      <c r="A28" s="250"/>
      <c r="B28" s="257"/>
      <c r="C28" s="258" t="s">
        <v>478</v>
      </c>
      <c r="D28" s="18" t="s">
        <v>10</v>
      </c>
      <c r="E28" s="488">
        <f>2.5*0.5*5</f>
        <v>6.25</v>
      </c>
      <c r="F28" s="489"/>
      <c r="G28" s="251">
        <f>E28</f>
        <v>6.25</v>
      </c>
      <c r="H28" s="116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</row>
    <row r="29" spans="1:25" s="149" customFormat="1" ht="19.5" customHeight="1" x14ac:dyDescent="0.25">
      <c r="A29" s="469" t="s">
        <v>374</v>
      </c>
      <c r="B29" s="446"/>
      <c r="C29" s="446"/>
      <c r="D29" s="446"/>
      <c r="E29" s="446"/>
      <c r="F29" s="446"/>
      <c r="G29" s="446"/>
      <c r="H29" s="184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0"/>
    </row>
    <row r="30" spans="1:25" s="170" customFormat="1" ht="19.5" customHeight="1" x14ac:dyDescent="0.25">
      <c r="A30" s="193">
        <v>2</v>
      </c>
      <c r="B30" s="193">
        <v>30000</v>
      </c>
      <c r="C30" s="464" t="s">
        <v>257</v>
      </c>
      <c r="D30" s="464"/>
      <c r="E30" s="464"/>
      <c r="F30" s="464"/>
      <c r="G30" s="194" t="s">
        <v>8</v>
      </c>
      <c r="H30" s="116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</row>
    <row r="31" spans="1:25" s="170" customFormat="1" ht="19.5" customHeight="1" x14ac:dyDescent="0.25">
      <c r="A31" s="195" t="s">
        <v>89</v>
      </c>
      <c r="B31" s="196">
        <v>30104</v>
      </c>
      <c r="C31" s="14" t="s">
        <v>183</v>
      </c>
      <c r="D31" s="11" t="s">
        <v>133</v>
      </c>
      <c r="E31" s="443" t="s">
        <v>411</v>
      </c>
      <c r="F31" s="443"/>
      <c r="G31" s="11">
        <f>G32</f>
        <v>4.58</v>
      </c>
      <c r="H31" s="116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 spans="1:25" s="170" customFormat="1" ht="19.5" customHeight="1" x14ac:dyDescent="0.25">
      <c r="A32" s="198"/>
      <c r="B32" s="198"/>
      <c r="C32" s="17" t="s">
        <v>258</v>
      </c>
      <c r="D32" s="18" t="s">
        <v>133</v>
      </c>
      <c r="E32" s="467">
        <f>(1+0.45+10)*0.4</f>
        <v>4.58</v>
      </c>
      <c r="F32" s="468"/>
      <c r="G32" s="199">
        <f>E32</f>
        <v>4.58</v>
      </c>
      <c r="H32" s="116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</row>
    <row r="33" spans="1:25" s="132" customFormat="1" ht="19.5" customHeight="1" x14ac:dyDescent="0.25">
      <c r="A33" s="462" t="s">
        <v>135</v>
      </c>
      <c r="B33" s="462"/>
      <c r="C33" s="462"/>
      <c r="D33" s="462"/>
      <c r="E33" s="462"/>
      <c r="F33" s="462"/>
      <c r="G33" s="462"/>
      <c r="H33" s="116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 spans="1:25" s="171" customFormat="1" ht="19.5" customHeight="1" x14ac:dyDescent="0.25">
      <c r="A34" s="193">
        <v>3</v>
      </c>
      <c r="B34" s="203">
        <v>60000</v>
      </c>
      <c r="C34" s="464" t="s">
        <v>136</v>
      </c>
      <c r="D34" s="464"/>
      <c r="E34" s="464"/>
      <c r="F34" s="464"/>
      <c r="G34" s="194" t="s">
        <v>8</v>
      </c>
      <c r="H34" s="116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  <row r="35" spans="1:25" s="132" customFormat="1" ht="20.100000000000001" customHeight="1" x14ac:dyDescent="0.25">
      <c r="A35" s="204" t="s">
        <v>90</v>
      </c>
      <c r="B35" s="204">
        <v>60305</v>
      </c>
      <c r="C35" s="205" t="s">
        <v>137</v>
      </c>
      <c r="D35" s="206" t="s">
        <v>134</v>
      </c>
      <c r="E35" s="485" t="s">
        <v>154</v>
      </c>
      <c r="F35" s="485"/>
      <c r="G35" s="208">
        <f>SUM(G36:G36)</f>
        <v>7.32</v>
      </c>
      <c r="H35" s="116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</row>
    <row r="36" spans="1:25" s="138" customFormat="1" ht="20.100000000000001" customHeight="1" x14ac:dyDescent="0.25">
      <c r="A36" s="444"/>
      <c r="B36" s="444"/>
      <c r="C36" s="17" t="s">
        <v>415</v>
      </c>
      <c r="D36" s="18" t="s">
        <v>134</v>
      </c>
      <c r="E36" s="460">
        <v>7.32</v>
      </c>
      <c r="F36" s="460"/>
      <c r="G36" s="210">
        <f t="shared" ref="G36" si="0">E36</f>
        <v>7.32</v>
      </c>
      <c r="H36" s="116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</row>
    <row r="37" spans="1:25" s="146" customFormat="1" ht="19.5" customHeight="1" x14ac:dyDescent="0.25">
      <c r="A37" s="469" t="s">
        <v>12</v>
      </c>
      <c r="B37" s="469"/>
      <c r="C37" s="469"/>
      <c r="D37" s="469"/>
      <c r="E37" s="469"/>
      <c r="F37" s="469"/>
      <c r="G37" s="469"/>
      <c r="H37" s="185"/>
      <c r="I37" s="147"/>
      <c r="J37" s="147"/>
      <c r="K37" s="147"/>
      <c r="L37" s="147"/>
      <c r="M37" s="147"/>
      <c r="N37" s="147"/>
      <c r="O37" s="147"/>
      <c r="P37" s="147"/>
      <c r="Q37" s="147"/>
      <c r="R37" s="147"/>
      <c r="S37" s="147"/>
      <c r="T37" s="147"/>
      <c r="U37" s="147"/>
      <c r="V37" s="147"/>
      <c r="W37" s="147"/>
      <c r="X37" s="147"/>
      <c r="Y37" s="147"/>
    </row>
    <row r="38" spans="1:25" ht="19.5" customHeight="1" x14ac:dyDescent="0.25">
      <c r="A38" s="193">
        <v>4</v>
      </c>
      <c r="B38" s="193">
        <v>70000</v>
      </c>
      <c r="C38" s="464" t="s">
        <v>13</v>
      </c>
      <c r="D38" s="464"/>
      <c r="E38" s="464"/>
      <c r="F38" s="464"/>
      <c r="G38" s="194" t="s">
        <v>8</v>
      </c>
      <c r="H38" s="135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spans="1:25" ht="19.5" customHeight="1" x14ac:dyDescent="0.25">
      <c r="A39" s="211" t="s">
        <v>91</v>
      </c>
      <c r="B39" s="204">
        <v>71194</v>
      </c>
      <c r="C39" s="205" t="s">
        <v>199</v>
      </c>
      <c r="D39" s="11" t="s">
        <v>11</v>
      </c>
      <c r="E39" s="443" t="s">
        <v>155</v>
      </c>
      <c r="F39" s="443"/>
      <c r="G39" s="11">
        <f>SUM(E40)</f>
        <v>530</v>
      </c>
      <c r="H39" s="135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 spans="1:25" s="137" customFormat="1" ht="19.5" customHeight="1" x14ac:dyDescent="0.25">
      <c r="A40" s="212"/>
      <c r="B40" s="166"/>
      <c r="C40" s="172" t="s">
        <v>416</v>
      </c>
      <c r="D40" s="134" t="s">
        <v>11</v>
      </c>
      <c r="E40" s="484">
        <v>530</v>
      </c>
      <c r="F40" s="484"/>
      <c r="G40" s="213">
        <f>E40</f>
        <v>530</v>
      </c>
      <c r="H40" s="18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</row>
    <row r="41" spans="1:25" s="143" customFormat="1" ht="19.5" customHeight="1" x14ac:dyDescent="0.25">
      <c r="A41" s="211" t="s">
        <v>92</v>
      </c>
      <c r="B41" s="204">
        <v>71195</v>
      </c>
      <c r="C41" s="205" t="s">
        <v>184</v>
      </c>
      <c r="D41" s="11" t="s">
        <v>11</v>
      </c>
      <c r="E41" s="443" t="s">
        <v>155</v>
      </c>
      <c r="F41" s="443"/>
      <c r="G41" s="11">
        <f>SUM(E42)</f>
        <v>115</v>
      </c>
      <c r="H41" s="135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</row>
    <row r="42" spans="1:25" ht="19.5" customHeight="1" x14ac:dyDescent="0.25">
      <c r="A42" s="470"/>
      <c r="B42" s="470"/>
      <c r="C42" s="17" t="s">
        <v>416</v>
      </c>
      <c r="D42" s="18" t="s">
        <v>11</v>
      </c>
      <c r="E42" s="441">
        <v>115</v>
      </c>
      <c r="F42" s="441"/>
      <c r="G42" s="214">
        <f>E42</f>
        <v>115</v>
      </c>
      <c r="H42" s="135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</row>
    <row r="43" spans="1:25" s="111" customFormat="1" ht="19.5" customHeight="1" x14ac:dyDescent="0.25">
      <c r="A43" s="211" t="s">
        <v>116</v>
      </c>
      <c r="B43" s="204">
        <v>71291</v>
      </c>
      <c r="C43" s="205" t="s">
        <v>185</v>
      </c>
      <c r="D43" s="11" t="s">
        <v>11</v>
      </c>
      <c r="E43" s="443" t="s">
        <v>155</v>
      </c>
      <c r="F43" s="443"/>
      <c r="G43" s="11">
        <f>SUM(G44:G44)</f>
        <v>1464.1</v>
      </c>
      <c r="H43" s="116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</row>
    <row r="44" spans="1:25" s="111" customFormat="1" ht="19.5" customHeight="1" x14ac:dyDescent="0.25">
      <c r="A44" s="215"/>
      <c r="B44" s="215"/>
      <c r="C44" s="17" t="s">
        <v>416</v>
      </c>
      <c r="D44" s="18" t="s">
        <v>11</v>
      </c>
      <c r="E44" s="456">
        <f>935.1+529</f>
        <v>1464.1</v>
      </c>
      <c r="F44" s="456"/>
      <c r="G44" s="214">
        <f t="shared" ref="G44" si="1">E44</f>
        <v>1464.1</v>
      </c>
      <c r="H44" s="116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</row>
    <row r="45" spans="1:25" s="111" customFormat="1" ht="19.5" customHeight="1" x14ac:dyDescent="0.25">
      <c r="A45" s="211" t="s">
        <v>117</v>
      </c>
      <c r="B45" s="204">
        <v>71293</v>
      </c>
      <c r="C45" s="205" t="s">
        <v>186</v>
      </c>
      <c r="D45" s="11" t="s">
        <v>11</v>
      </c>
      <c r="E45" s="443" t="s">
        <v>155</v>
      </c>
      <c r="F45" s="443"/>
      <c r="G45" s="11">
        <f>SUM(E46)</f>
        <v>599.6</v>
      </c>
      <c r="H45" s="116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</row>
    <row r="46" spans="1:25" s="111" customFormat="1" ht="19.5" customHeight="1" x14ac:dyDescent="0.25">
      <c r="A46" s="215"/>
      <c r="B46" s="215"/>
      <c r="C46" s="17" t="s">
        <v>416</v>
      </c>
      <c r="D46" s="18" t="s">
        <v>11</v>
      </c>
      <c r="E46" s="456">
        <f>176.6+423</f>
        <v>599.6</v>
      </c>
      <c r="F46" s="456"/>
      <c r="G46" s="214">
        <f t="shared" ref="G46" si="2">E46</f>
        <v>599.6</v>
      </c>
      <c r="H46" s="116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</row>
    <row r="47" spans="1:25" s="171" customFormat="1" ht="19.5" customHeight="1" x14ac:dyDescent="0.25">
      <c r="A47" s="211" t="s">
        <v>118</v>
      </c>
      <c r="B47" s="204">
        <v>70564</v>
      </c>
      <c r="C47" s="205" t="s">
        <v>278</v>
      </c>
      <c r="D47" s="11" t="s">
        <v>11</v>
      </c>
      <c r="E47" s="443" t="s">
        <v>155</v>
      </c>
      <c r="F47" s="443"/>
      <c r="G47" s="11">
        <f>SUM(E48)</f>
        <v>29.7</v>
      </c>
      <c r="H47" s="116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</row>
    <row r="48" spans="1:25" s="171" customFormat="1" ht="19.5" customHeight="1" x14ac:dyDescent="0.25">
      <c r="A48" s="215"/>
      <c r="B48" s="215"/>
      <c r="C48" s="17" t="s">
        <v>416</v>
      </c>
      <c r="D48" s="18" t="s">
        <v>11</v>
      </c>
      <c r="E48" s="492">
        <v>29.7</v>
      </c>
      <c r="F48" s="492"/>
      <c r="G48" s="214">
        <f t="shared" ref="G48" si="3">E48</f>
        <v>29.7</v>
      </c>
      <c r="H48" s="116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</row>
    <row r="49" spans="1:25" s="143" customFormat="1" ht="19.5" customHeight="1" x14ac:dyDescent="0.25">
      <c r="A49" s="211" t="s">
        <v>119</v>
      </c>
      <c r="B49" s="204">
        <v>70691</v>
      </c>
      <c r="C49" s="205" t="s">
        <v>187</v>
      </c>
      <c r="D49" s="11" t="s">
        <v>14</v>
      </c>
      <c r="E49" s="443" t="s">
        <v>25</v>
      </c>
      <c r="F49" s="443"/>
      <c r="G49" s="11">
        <f>SUM(E50)</f>
        <v>111</v>
      </c>
      <c r="H49" s="116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</row>
    <row r="50" spans="1:25" s="111" customFormat="1" ht="19.5" customHeight="1" x14ac:dyDescent="0.25">
      <c r="A50" s="215"/>
      <c r="B50" s="215"/>
      <c r="C50" s="17" t="s">
        <v>416</v>
      </c>
      <c r="D50" s="216" t="s">
        <v>14</v>
      </c>
      <c r="E50" s="456">
        <v>111</v>
      </c>
      <c r="F50" s="456"/>
      <c r="G50" s="214">
        <f>G49</f>
        <v>111</v>
      </c>
      <c r="H50" s="154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</row>
    <row r="51" spans="1:25" s="165" customFormat="1" ht="19.5" customHeight="1" x14ac:dyDescent="0.25">
      <c r="A51" s="211" t="s">
        <v>120</v>
      </c>
      <c r="B51" s="204">
        <v>71440</v>
      </c>
      <c r="C51" s="205" t="s">
        <v>188</v>
      </c>
      <c r="D51" s="11" t="s">
        <v>14</v>
      </c>
      <c r="E51" s="443" t="s">
        <v>25</v>
      </c>
      <c r="F51" s="443"/>
      <c r="G51" s="11">
        <f>SUM(E52)</f>
        <v>16</v>
      </c>
      <c r="H51" s="116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</row>
    <row r="52" spans="1:25" s="165" customFormat="1" ht="19.5" customHeight="1" x14ac:dyDescent="0.25">
      <c r="A52" s="215"/>
      <c r="B52" s="219"/>
      <c r="C52" s="246" t="s">
        <v>416</v>
      </c>
      <c r="D52" s="216" t="s">
        <v>14</v>
      </c>
      <c r="E52" s="456">
        <v>16</v>
      </c>
      <c r="F52" s="456"/>
      <c r="G52" s="214">
        <f>G51</f>
        <v>16</v>
      </c>
      <c r="H52" s="154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</row>
    <row r="53" spans="1:25" s="143" customFormat="1" ht="19.5" customHeight="1" x14ac:dyDescent="0.25">
      <c r="A53" s="211" t="s">
        <v>121</v>
      </c>
      <c r="B53" s="148">
        <v>71441</v>
      </c>
      <c r="C53" s="13" t="s">
        <v>158</v>
      </c>
      <c r="D53" s="11" t="s">
        <v>14</v>
      </c>
      <c r="E53" s="443" t="s">
        <v>25</v>
      </c>
      <c r="F53" s="443"/>
      <c r="G53" s="11">
        <f>SUM(E54)</f>
        <v>4</v>
      </c>
      <c r="H53" s="116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</row>
    <row r="54" spans="1:25" s="111" customFormat="1" ht="19.5" customHeight="1" x14ac:dyDescent="0.25">
      <c r="A54" s="215"/>
      <c r="B54" s="215"/>
      <c r="C54" s="17" t="s">
        <v>416</v>
      </c>
      <c r="D54" s="18" t="s">
        <v>14</v>
      </c>
      <c r="E54" s="456">
        <v>4</v>
      </c>
      <c r="F54" s="456"/>
      <c r="G54" s="214">
        <f>E54</f>
        <v>4</v>
      </c>
      <c r="H54" s="116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</row>
    <row r="55" spans="1:25" s="165" customFormat="1" ht="19.5" customHeight="1" x14ac:dyDescent="0.25">
      <c r="A55" s="211" t="s">
        <v>122</v>
      </c>
      <c r="B55" s="204">
        <v>71443</v>
      </c>
      <c r="C55" s="205" t="s">
        <v>259</v>
      </c>
      <c r="D55" s="11" t="s">
        <v>14</v>
      </c>
      <c r="E55" s="443" t="s">
        <v>25</v>
      </c>
      <c r="F55" s="443"/>
      <c r="G55" s="11">
        <f>SUM(E56)</f>
        <v>10</v>
      </c>
      <c r="H55" s="116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</row>
    <row r="56" spans="1:25" s="165" customFormat="1" ht="19.5" customHeight="1" x14ac:dyDescent="0.25">
      <c r="A56" s="215"/>
      <c r="B56" s="215"/>
      <c r="C56" s="17" t="s">
        <v>416</v>
      </c>
      <c r="D56" s="18" t="s">
        <v>14</v>
      </c>
      <c r="E56" s="456">
        <v>10</v>
      </c>
      <c r="F56" s="456"/>
      <c r="G56" s="214">
        <f>E56</f>
        <v>10</v>
      </c>
      <c r="H56" s="116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</row>
    <row r="57" spans="1:25" s="153" customFormat="1" ht="19.5" customHeight="1" x14ac:dyDescent="0.25">
      <c r="A57" s="211" t="s">
        <v>123</v>
      </c>
      <c r="B57" s="204">
        <v>71431</v>
      </c>
      <c r="C57" s="205" t="s">
        <v>198</v>
      </c>
      <c r="D57" s="11" t="s">
        <v>14</v>
      </c>
      <c r="E57" s="443" t="s">
        <v>25</v>
      </c>
      <c r="F57" s="443"/>
      <c r="G57" s="220">
        <f>SUM(E58)</f>
        <v>4</v>
      </c>
      <c r="H57" s="187"/>
      <c r="I57" s="150"/>
      <c r="J57" s="150"/>
      <c r="K57" s="150"/>
      <c r="L57" s="150"/>
      <c r="M57" s="150"/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</row>
    <row r="58" spans="1:25" s="111" customFormat="1" ht="19.5" customHeight="1" x14ac:dyDescent="0.25">
      <c r="A58" s="215"/>
      <c r="B58" s="215"/>
      <c r="C58" s="17" t="s">
        <v>416</v>
      </c>
      <c r="D58" s="18" t="s">
        <v>14</v>
      </c>
      <c r="E58" s="456">
        <v>4</v>
      </c>
      <c r="F58" s="456"/>
      <c r="G58" s="214">
        <f>G57</f>
        <v>4</v>
      </c>
      <c r="H58" s="116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</row>
    <row r="59" spans="1:25" s="149" customFormat="1" ht="19.5" customHeight="1" x14ac:dyDescent="0.25">
      <c r="A59" s="211" t="s">
        <v>156</v>
      </c>
      <c r="B59" s="204">
        <v>72570</v>
      </c>
      <c r="C59" s="205" t="s">
        <v>189</v>
      </c>
      <c r="D59" s="11" t="s">
        <v>14</v>
      </c>
      <c r="E59" s="443" t="s">
        <v>25</v>
      </c>
      <c r="F59" s="443"/>
      <c r="G59" s="220">
        <f>SUM(E60)</f>
        <v>49</v>
      </c>
      <c r="H59" s="188"/>
      <c r="I59" s="150"/>
      <c r="J59" s="150"/>
      <c r="K59" s="150"/>
      <c r="L59" s="150"/>
      <c r="M59" s="150"/>
      <c r="N59" s="150"/>
      <c r="O59" s="150"/>
      <c r="P59" s="150"/>
      <c r="Q59" s="150"/>
      <c r="R59" s="150"/>
      <c r="S59" s="150"/>
      <c r="T59" s="150"/>
      <c r="U59" s="150"/>
      <c r="V59" s="150"/>
      <c r="W59" s="150"/>
      <c r="X59" s="150"/>
      <c r="Y59" s="150"/>
    </row>
    <row r="60" spans="1:25" s="111" customFormat="1" ht="19.5" customHeight="1" x14ac:dyDescent="0.25">
      <c r="A60" s="215"/>
      <c r="B60" s="215"/>
      <c r="C60" s="17" t="s">
        <v>416</v>
      </c>
      <c r="D60" s="18" t="s">
        <v>14</v>
      </c>
      <c r="E60" s="456">
        <v>49</v>
      </c>
      <c r="F60" s="456"/>
      <c r="G60" s="214">
        <f>E60</f>
        <v>49</v>
      </c>
      <c r="H60" s="116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</row>
    <row r="61" spans="1:25" s="171" customFormat="1" ht="19.5" customHeight="1" x14ac:dyDescent="0.25">
      <c r="A61" s="211" t="s">
        <v>157</v>
      </c>
      <c r="B61" s="204">
        <v>72579</v>
      </c>
      <c r="C61" s="205" t="s">
        <v>281</v>
      </c>
      <c r="D61" s="11" t="s">
        <v>14</v>
      </c>
      <c r="E61" s="443" t="s">
        <v>25</v>
      </c>
      <c r="F61" s="443"/>
      <c r="G61" s="220">
        <f>SUM(E62)</f>
        <v>32</v>
      </c>
      <c r="H61" s="116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</row>
    <row r="62" spans="1:25" s="171" customFormat="1" ht="19.5" customHeight="1" x14ac:dyDescent="0.25">
      <c r="A62" s="215"/>
      <c r="B62" s="215"/>
      <c r="C62" s="178" t="s">
        <v>416</v>
      </c>
      <c r="D62" s="18" t="s">
        <v>14</v>
      </c>
      <c r="E62" s="456">
        <v>32</v>
      </c>
      <c r="F62" s="456"/>
      <c r="G62" s="214">
        <f>E62</f>
        <v>32</v>
      </c>
      <c r="H62" s="116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</row>
    <row r="63" spans="1:25" s="146" customFormat="1" ht="19.5" customHeight="1" x14ac:dyDescent="0.25">
      <c r="A63" s="211" t="s">
        <v>159</v>
      </c>
      <c r="B63" s="204">
        <v>71173</v>
      </c>
      <c r="C63" s="205" t="s">
        <v>190</v>
      </c>
      <c r="D63" s="11" t="s">
        <v>14</v>
      </c>
      <c r="E63" s="443" t="s">
        <v>25</v>
      </c>
      <c r="F63" s="443"/>
      <c r="G63" s="220">
        <f>SUM(E64)</f>
        <v>4</v>
      </c>
      <c r="H63" s="189"/>
      <c r="I63" s="147"/>
      <c r="J63" s="147"/>
      <c r="K63" s="147"/>
      <c r="L63" s="147"/>
      <c r="M63" s="147"/>
      <c r="N63" s="147"/>
      <c r="O63" s="147"/>
      <c r="P63" s="147"/>
      <c r="Q63" s="147"/>
      <c r="R63" s="147"/>
      <c r="S63" s="147"/>
      <c r="T63" s="147"/>
      <c r="U63" s="147"/>
      <c r="V63" s="147"/>
      <c r="W63" s="147"/>
      <c r="X63" s="147"/>
      <c r="Y63" s="147"/>
    </row>
    <row r="64" spans="1:25" s="173" customFormat="1" ht="19.5" customHeight="1" x14ac:dyDescent="0.25">
      <c r="A64" s="217"/>
      <c r="B64" s="217"/>
      <c r="C64" s="221" t="s">
        <v>416</v>
      </c>
      <c r="D64" s="222" t="s">
        <v>14</v>
      </c>
      <c r="E64" s="457">
        <v>4</v>
      </c>
      <c r="F64" s="457"/>
      <c r="G64" s="218">
        <f>E64</f>
        <v>4</v>
      </c>
      <c r="H64" s="190"/>
      <c r="I64" s="174"/>
      <c r="J64" s="174"/>
      <c r="K64" s="174"/>
      <c r="L64" s="174"/>
      <c r="M64" s="174"/>
      <c r="N64" s="174"/>
      <c r="O64" s="174"/>
      <c r="P64" s="174"/>
      <c r="Q64" s="174"/>
      <c r="R64" s="174"/>
      <c r="S64" s="174"/>
      <c r="T64" s="174"/>
      <c r="U64" s="174"/>
      <c r="V64" s="174"/>
      <c r="W64" s="174"/>
      <c r="X64" s="174"/>
      <c r="Y64" s="174"/>
    </row>
    <row r="65" spans="1:25" s="146" customFormat="1" ht="19.5" customHeight="1" x14ac:dyDescent="0.25">
      <c r="A65" s="211" t="s">
        <v>160</v>
      </c>
      <c r="B65" s="204">
        <v>71450</v>
      </c>
      <c r="C65" s="205" t="s">
        <v>191</v>
      </c>
      <c r="D65" s="11" t="s">
        <v>14</v>
      </c>
      <c r="E65" s="443" t="s">
        <v>25</v>
      </c>
      <c r="F65" s="443"/>
      <c r="G65" s="220">
        <f>SUM(E66)</f>
        <v>8</v>
      </c>
      <c r="H65" s="189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</row>
    <row r="66" spans="1:25" s="144" customFormat="1" ht="19.5" customHeight="1" x14ac:dyDescent="0.25">
      <c r="A66" s="215"/>
      <c r="B66" s="215"/>
      <c r="C66" s="17" t="s">
        <v>416</v>
      </c>
      <c r="D66" s="182" t="s">
        <v>14</v>
      </c>
      <c r="E66" s="456">
        <v>8</v>
      </c>
      <c r="F66" s="456"/>
      <c r="G66" s="214">
        <f>G65</f>
        <v>8</v>
      </c>
      <c r="H66" s="116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</row>
    <row r="67" spans="1:25" s="146" customFormat="1" ht="32.25" customHeight="1" x14ac:dyDescent="0.25">
      <c r="A67" s="211" t="s">
        <v>161</v>
      </c>
      <c r="B67" s="204">
        <v>71647</v>
      </c>
      <c r="C67" s="205" t="s">
        <v>192</v>
      </c>
      <c r="D67" s="11" t="s">
        <v>14</v>
      </c>
      <c r="E67" s="443" t="s">
        <v>25</v>
      </c>
      <c r="F67" s="443"/>
      <c r="G67" s="220">
        <f>SUM(E68)</f>
        <v>8</v>
      </c>
      <c r="H67" s="189"/>
      <c r="I67" s="147"/>
      <c r="J67" s="147"/>
      <c r="K67" s="147"/>
      <c r="L67" s="147"/>
      <c r="M67" s="147"/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7"/>
    </row>
    <row r="68" spans="1:25" s="144" customFormat="1" ht="19.5" customHeight="1" x14ac:dyDescent="0.25">
      <c r="A68" s="215"/>
      <c r="B68" s="215"/>
      <c r="C68" s="17" t="s">
        <v>416</v>
      </c>
      <c r="D68" s="182" t="s">
        <v>14</v>
      </c>
      <c r="E68" s="456">
        <v>8</v>
      </c>
      <c r="F68" s="456"/>
      <c r="G68" s="214">
        <f>E68</f>
        <v>8</v>
      </c>
      <c r="H68" s="116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</row>
    <row r="69" spans="1:25" s="146" customFormat="1" ht="19.5" customHeight="1" x14ac:dyDescent="0.25">
      <c r="A69" s="211" t="s">
        <v>162</v>
      </c>
      <c r="B69" s="204">
        <v>71614</v>
      </c>
      <c r="C69" s="205" t="s">
        <v>193</v>
      </c>
      <c r="D69" s="11" t="s">
        <v>14</v>
      </c>
      <c r="E69" s="443" t="s">
        <v>25</v>
      </c>
      <c r="F69" s="443"/>
      <c r="G69" s="220">
        <f>SUM(E70)</f>
        <v>3</v>
      </c>
      <c r="H69" s="189"/>
      <c r="I69" s="147"/>
      <c r="J69" s="147"/>
      <c r="K69" s="147"/>
      <c r="L69" s="147"/>
      <c r="M69" s="147"/>
      <c r="N69" s="147"/>
      <c r="O69" s="147"/>
      <c r="P69" s="147"/>
      <c r="Q69" s="147"/>
      <c r="R69" s="147"/>
      <c r="S69" s="147"/>
      <c r="T69" s="147"/>
      <c r="U69" s="147"/>
      <c r="V69" s="147"/>
      <c r="W69" s="147"/>
      <c r="X69" s="147"/>
      <c r="Y69" s="147"/>
    </row>
    <row r="70" spans="1:25" s="165" customFormat="1" ht="19.5" customHeight="1" x14ac:dyDescent="0.25">
      <c r="A70" s="215"/>
      <c r="B70" s="215"/>
      <c r="C70" s="17" t="s">
        <v>416</v>
      </c>
      <c r="D70" s="182" t="s">
        <v>14</v>
      </c>
      <c r="E70" s="456">
        <v>3</v>
      </c>
      <c r="F70" s="456"/>
      <c r="G70" s="214">
        <f>E70</f>
        <v>3</v>
      </c>
      <c r="H70" s="116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</row>
    <row r="71" spans="1:25" s="146" customFormat="1" ht="19.5" customHeight="1" x14ac:dyDescent="0.25">
      <c r="A71" s="211" t="s">
        <v>163</v>
      </c>
      <c r="B71" s="204">
        <v>71290</v>
      </c>
      <c r="C71" s="205" t="s">
        <v>194</v>
      </c>
      <c r="D71" s="11" t="s">
        <v>11</v>
      </c>
      <c r="E71" s="440" t="s">
        <v>155</v>
      </c>
      <c r="F71" s="440"/>
      <c r="G71" s="220">
        <f>SUM(E72)</f>
        <v>1754.3</v>
      </c>
      <c r="H71" s="189"/>
      <c r="I71" s="147"/>
      <c r="J71" s="147"/>
      <c r="K71" s="147"/>
      <c r="L71" s="147"/>
      <c r="M71" s="147"/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7"/>
    </row>
    <row r="72" spans="1:25" s="165" customFormat="1" ht="19.5" customHeight="1" x14ac:dyDescent="0.25">
      <c r="A72" s="215"/>
      <c r="B72" s="215"/>
      <c r="C72" s="17" t="s">
        <v>416</v>
      </c>
      <c r="D72" s="18" t="s">
        <v>11</v>
      </c>
      <c r="E72" s="456">
        <f>877.3+877</f>
        <v>1754.3</v>
      </c>
      <c r="F72" s="456"/>
      <c r="G72" s="214">
        <f>E72</f>
        <v>1754.3</v>
      </c>
      <c r="H72" s="116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</row>
    <row r="73" spans="1:25" s="146" customFormat="1" ht="33.75" customHeight="1" x14ac:dyDescent="0.25">
      <c r="A73" s="211" t="s">
        <v>164</v>
      </c>
      <c r="B73" s="204">
        <v>71649</v>
      </c>
      <c r="C73" s="205" t="s">
        <v>195</v>
      </c>
      <c r="D73" s="11" t="s">
        <v>14</v>
      </c>
      <c r="E73" s="443" t="s">
        <v>25</v>
      </c>
      <c r="F73" s="443"/>
      <c r="G73" s="220">
        <f>SUM(E74)</f>
        <v>46</v>
      </c>
      <c r="H73" s="189"/>
      <c r="I73" s="147"/>
      <c r="J73" s="147"/>
      <c r="K73" s="147"/>
      <c r="L73" s="147"/>
      <c r="M73" s="147"/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7"/>
    </row>
    <row r="74" spans="1:25" s="165" customFormat="1" ht="19.5" customHeight="1" x14ac:dyDescent="0.25">
      <c r="A74" s="215"/>
      <c r="B74" s="215"/>
      <c r="C74" s="17" t="s">
        <v>416</v>
      </c>
      <c r="D74" s="182" t="s">
        <v>14</v>
      </c>
      <c r="E74" s="456">
        <v>46</v>
      </c>
      <c r="F74" s="456"/>
      <c r="G74" s="214">
        <f>E74</f>
        <v>46</v>
      </c>
      <c r="H74" s="116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</row>
    <row r="75" spans="1:25" s="146" customFormat="1" ht="19.5" customHeight="1" x14ac:dyDescent="0.25">
      <c r="A75" s="211" t="s">
        <v>165</v>
      </c>
      <c r="B75" s="204" t="s">
        <v>418</v>
      </c>
      <c r="C75" s="205" t="s">
        <v>197</v>
      </c>
      <c r="D75" s="11" t="s">
        <v>14</v>
      </c>
      <c r="E75" s="443" t="s">
        <v>25</v>
      </c>
      <c r="F75" s="443"/>
      <c r="G75" s="220">
        <f>SUM(E76)</f>
        <v>13</v>
      </c>
      <c r="H75" s="189"/>
      <c r="I75" s="147"/>
      <c r="J75" s="147"/>
      <c r="K75" s="147"/>
      <c r="L75" s="147"/>
      <c r="M75" s="147"/>
      <c r="N75" s="147"/>
      <c r="O75" s="147"/>
      <c r="P75" s="147"/>
      <c r="Q75" s="147"/>
      <c r="R75" s="147"/>
      <c r="S75" s="147"/>
      <c r="T75" s="147"/>
      <c r="U75" s="147"/>
      <c r="V75" s="147"/>
      <c r="W75" s="147"/>
      <c r="X75" s="147"/>
      <c r="Y75" s="147"/>
    </row>
    <row r="76" spans="1:25" s="165" customFormat="1" ht="19.5" customHeight="1" x14ac:dyDescent="0.25">
      <c r="A76" s="12"/>
      <c r="B76" s="12"/>
      <c r="C76" s="17" t="s">
        <v>416</v>
      </c>
      <c r="D76" s="18" t="s">
        <v>14</v>
      </c>
      <c r="E76" s="456">
        <v>13</v>
      </c>
      <c r="F76" s="456"/>
      <c r="G76" s="214">
        <f>E76</f>
        <v>13</v>
      </c>
      <c r="H76" s="116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</row>
    <row r="77" spans="1:25" s="170" customFormat="1" ht="19.5" customHeight="1" x14ac:dyDescent="0.25">
      <c r="A77" s="211" t="s">
        <v>166</v>
      </c>
      <c r="B77" s="204">
        <v>71741</v>
      </c>
      <c r="C77" s="205" t="s">
        <v>200</v>
      </c>
      <c r="D77" s="11" t="s">
        <v>14</v>
      </c>
      <c r="E77" s="443" t="s">
        <v>25</v>
      </c>
      <c r="F77" s="443"/>
      <c r="G77" s="220">
        <f>SUM(E78)</f>
        <v>2</v>
      </c>
      <c r="H77" s="116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</row>
    <row r="78" spans="1:25" s="170" customFormat="1" ht="19.5" customHeight="1" x14ac:dyDescent="0.25">
      <c r="A78" s="215"/>
      <c r="B78" s="215"/>
      <c r="C78" s="17" t="s">
        <v>416</v>
      </c>
      <c r="D78" s="182" t="s">
        <v>14</v>
      </c>
      <c r="E78" s="456">
        <v>2</v>
      </c>
      <c r="F78" s="456"/>
      <c r="G78" s="214">
        <f>E78</f>
        <v>2</v>
      </c>
      <c r="H78" s="191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</row>
    <row r="79" spans="1:25" s="170" customFormat="1" ht="19.5" customHeight="1" x14ac:dyDescent="0.25">
      <c r="A79" s="211" t="s">
        <v>167</v>
      </c>
      <c r="B79" s="204">
        <v>71742</v>
      </c>
      <c r="C79" s="205" t="s">
        <v>201</v>
      </c>
      <c r="D79" s="11" t="s">
        <v>14</v>
      </c>
      <c r="E79" s="443" t="s">
        <v>25</v>
      </c>
      <c r="F79" s="443"/>
      <c r="G79" s="220">
        <f>SUM(E80)</f>
        <v>3</v>
      </c>
      <c r="H79" s="116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</row>
    <row r="80" spans="1:25" s="170" customFormat="1" ht="19.5" customHeight="1" x14ac:dyDescent="0.25">
      <c r="A80" s="215"/>
      <c r="B80" s="215"/>
      <c r="C80" s="17" t="s">
        <v>416</v>
      </c>
      <c r="D80" s="182" t="s">
        <v>14</v>
      </c>
      <c r="E80" s="456">
        <v>3</v>
      </c>
      <c r="F80" s="456"/>
      <c r="G80" s="214">
        <f>E80</f>
        <v>3</v>
      </c>
      <c r="H80" s="116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</row>
    <row r="81" spans="1:25" s="171" customFormat="1" ht="19.5" customHeight="1" x14ac:dyDescent="0.25">
      <c r="A81" s="211" t="s">
        <v>284</v>
      </c>
      <c r="B81" s="204">
        <v>71743</v>
      </c>
      <c r="C81" s="205" t="s">
        <v>279</v>
      </c>
      <c r="D81" s="11" t="s">
        <v>14</v>
      </c>
      <c r="E81" s="443" t="s">
        <v>25</v>
      </c>
      <c r="F81" s="443"/>
      <c r="G81" s="220">
        <f>SUM(E82)</f>
        <v>20</v>
      </c>
      <c r="H81" s="116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</row>
    <row r="82" spans="1:25" s="171" customFormat="1" ht="19.5" customHeight="1" x14ac:dyDescent="0.25">
      <c r="A82" s="215"/>
      <c r="B82" s="215"/>
      <c r="C82" s="178" t="s">
        <v>416</v>
      </c>
      <c r="D82" s="182" t="s">
        <v>14</v>
      </c>
      <c r="E82" s="456">
        <v>20</v>
      </c>
      <c r="F82" s="456"/>
      <c r="G82" s="214">
        <f>E82</f>
        <v>20</v>
      </c>
      <c r="H82" s="116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</row>
    <row r="83" spans="1:25" s="171" customFormat="1" ht="19.5" customHeight="1" x14ac:dyDescent="0.25">
      <c r="A83" s="211" t="s">
        <v>285</v>
      </c>
      <c r="B83" s="204">
        <v>71744</v>
      </c>
      <c r="C83" s="205" t="s">
        <v>280</v>
      </c>
      <c r="D83" s="11" t="s">
        <v>14</v>
      </c>
      <c r="E83" s="443" t="s">
        <v>25</v>
      </c>
      <c r="F83" s="443"/>
      <c r="G83" s="220">
        <f>SUM(E84)</f>
        <v>20</v>
      </c>
      <c r="H83" s="116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</row>
    <row r="84" spans="1:25" s="171" customFormat="1" ht="19.5" customHeight="1" x14ac:dyDescent="0.25">
      <c r="A84" s="215"/>
      <c r="B84" s="215"/>
      <c r="C84" s="178" t="s">
        <v>416</v>
      </c>
      <c r="D84" s="182" t="s">
        <v>14</v>
      </c>
      <c r="E84" s="456">
        <v>20</v>
      </c>
      <c r="F84" s="456"/>
      <c r="G84" s="214">
        <f>E84</f>
        <v>20</v>
      </c>
      <c r="H84" s="116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</row>
    <row r="85" spans="1:25" s="170" customFormat="1" ht="19.5" customHeight="1" x14ac:dyDescent="0.25">
      <c r="A85" s="211" t="s">
        <v>286</v>
      </c>
      <c r="B85" s="204">
        <v>72173</v>
      </c>
      <c r="C85" s="205" t="s">
        <v>202</v>
      </c>
      <c r="D85" s="11" t="s">
        <v>14</v>
      </c>
      <c r="E85" s="443" t="s">
        <v>25</v>
      </c>
      <c r="F85" s="443"/>
      <c r="G85" s="220">
        <f>SUM(E86)</f>
        <v>2</v>
      </c>
      <c r="H85" s="116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</row>
    <row r="86" spans="1:25" s="170" customFormat="1" ht="19.5" customHeight="1" x14ac:dyDescent="0.25">
      <c r="A86" s="215"/>
      <c r="B86" s="215"/>
      <c r="C86" s="17" t="s">
        <v>416</v>
      </c>
      <c r="D86" s="18" t="s">
        <v>11</v>
      </c>
      <c r="E86" s="456">
        <v>2</v>
      </c>
      <c r="F86" s="456"/>
      <c r="G86" s="214">
        <f>E86</f>
        <v>2</v>
      </c>
      <c r="H86" s="116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</row>
    <row r="87" spans="1:25" s="171" customFormat="1" ht="19.5" customHeight="1" x14ac:dyDescent="0.25">
      <c r="A87" s="211" t="s">
        <v>287</v>
      </c>
      <c r="B87" s="204">
        <v>72172</v>
      </c>
      <c r="C87" s="205" t="s">
        <v>282</v>
      </c>
      <c r="D87" s="11" t="s">
        <v>14</v>
      </c>
      <c r="E87" s="443" t="s">
        <v>25</v>
      </c>
      <c r="F87" s="443"/>
      <c r="G87" s="220">
        <f>SUM(E88)</f>
        <v>2</v>
      </c>
      <c r="H87" s="116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</row>
    <row r="88" spans="1:25" s="171" customFormat="1" ht="19.5" customHeight="1" x14ac:dyDescent="0.25">
      <c r="A88" s="215"/>
      <c r="B88" s="215"/>
      <c r="C88" s="178" t="s">
        <v>416</v>
      </c>
      <c r="D88" s="181" t="s">
        <v>14</v>
      </c>
      <c r="E88" s="456">
        <v>2</v>
      </c>
      <c r="F88" s="456"/>
      <c r="G88" s="214">
        <f>E88</f>
        <v>2</v>
      </c>
      <c r="H88" s="116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</row>
    <row r="89" spans="1:25" s="170" customFormat="1" ht="19.5" customHeight="1" x14ac:dyDescent="0.25">
      <c r="A89" s="211" t="s">
        <v>288</v>
      </c>
      <c r="B89" s="204">
        <v>71455</v>
      </c>
      <c r="C89" s="205" t="s">
        <v>203</v>
      </c>
      <c r="D89" s="11" t="s">
        <v>14</v>
      </c>
      <c r="E89" s="443" t="s">
        <v>25</v>
      </c>
      <c r="F89" s="443"/>
      <c r="G89" s="220">
        <f>SUM(E90)</f>
        <v>6</v>
      </c>
      <c r="H89" s="116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</row>
    <row r="90" spans="1:25" s="170" customFormat="1" ht="19.5" customHeight="1" x14ac:dyDescent="0.25">
      <c r="A90" s="215"/>
      <c r="B90" s="215"/>
      <c r="C90" s="17" t="s">
        <v>416</v>
      </c>
      <c r="D90" s="182" t="s">
        <v>14</v>
      </c>
      <c r="E90" s="456">
        <v>6</v>
      </c>
      <c r="F90" s="456"/>
      <c r="G90" s="214">
        <f>E90</f>
        <v>6</v>
      </c>
      <c r="H90" s="116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</row>
    <row r="91" spans="1:25" s="170" customFormat="1" ht="19.5" customHeight="1" x14ac:dyDescent="0.25">
      <c r="A91" s="211" t="s">
        <v>289</v>
      </c>
      <c r="B91" s="204">
        <v>71451</v>
      </c>
      <c r="C91" s="205" t="s">
        <v>204</v>
      </c>
      <c r="D91" s="11" t="s">
        <v>14</v>
      </c>
      <c r="E91" s="443" t="s">
        <v>25</v>
      </c>
      <c r="F91" s="443"/>
      <c r="G91" s="220">
        <f>SUM(E92)</f>
        <v>5</v>
      </c>
      <c r="H91" s="116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</row>
    <row r="92" spans="1:25" s="170" customFormat="1" ht="19.5" customHeight="1" x14ac:dyDescent="0.25">
      <c r="A92" s="215"/>
      <c r="B92" s="215"/>
      <c r="C92" s="17" t="s">
        <v>416</v>
      </c>
      <c r="D92" s="182" t="s">
        <v>14</v>
      </c>
      <c r="E92" s="456">
        <v>5</v>
      </c>
      <c r="F92" s="456"/>
      <c r="G92" s="214">
        <f>E92</f>
        <v>5</v>
      </c>
      <c r="H92" s="116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</row>
    <row r="93" spans="1:25" s="171" customFormat="1" ht="19.5" customHeight="1" x14ac:dyDescent="0.25">
      <c r="A93" s="211" t="s">
        <v>290</v>
      </c>
      <c r="B93" s="204">
        <v>71171</v>
      </c>
      <c r="C93" s="205" t="s">
        <v>283</v>
      </c>
      <c r="D93" s="11" t="s">
        <v>14</v>
      </c>
      <c r="E93" s="443" t="s">
        <v>25</v>
      </c>
      <c r="F93" s="443"/>
      <c r="G93" s="220">
        <f>SUM(E94)</f>
        <v>15</v>
      </c>
      <c r="H93" s="116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</row>
    <row r="94" spans="1:25" s="171" customFormat="1" ht="19.5" customHeight="1" x14ac:dyDescent="0.25">
      <c r="A94" s="215"/>
      <c r="B94" s="215"/>
      <c r="C94" s="17" t="s">
        <v>416</v>
      </c>
      <c r="D94" s="182" t="s">
        <v>14</v>
      </c>
      <c r="E94" s="456">
        <v>15</v>
      </c>
      <c r="F94" s="456"/>
      <c r="G94" s="214">
        <f>E94</f>
        <v>15</v>
      </c>
      <c r="H94" s="116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</row>
    <row r="95" spans="1:25" s="171" customFormat="1" ht="19.5" customHeight="1" x14ac:dyDescent="0.25">
      <c r="A95" s="211" t="s">
        <v>291</v>
      </c>
      <c r="B95" s="204">
        <v>71173</v>
      </c>
      <c r="C95" s="205" t="s">
        <v>190</v>
      </c>
      <c r="D95" s="11" t="s">
        <v>14</v>
      </c>
      <c r="E95" s="443" t="s">
        <v>25</v>
      </c>
      <c r="F95" s="443"/>
      <c r="G95" s="220">
        <f>SUM(E96)</f>
        <v>2</v>
      </c>
      <c r="H95" s="116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</row>
    <row r="96" spans="1:25" s="171" customFormat="1" ht="19.5" customHeight="1" x14ac:dyDescent="0.25">
      <c r="A96" s="215"/>
      <c r="B96" s="215"/>
      <c r="C96" s="17" t="s">
        <v>416</v>
      </c>
      <c r="D96" s="182" t="s">
        <v>14</v>
      </c>
      <c r="E96" s="456">
        <v>2</v>
      </c>
      <c r="F96" s="456"/>
      <c r="G96" s="214">
        <f>E96</f>
        <v>2</v>
      </c>
      <c r="H96" s="116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</row>
    <row r="97" spans="1:25" s="170" customFormat="1" ht="19.5" customHeight="1" x14ac:dyDescent="0.25">
      <c r="A97" s="211" t="s">
        <v>292</v>
      </c>
      <c r="B97" s="204">
        <v>71174</v>
      </c>
      <c r="C97" s="205" t="s">
        <v>205</v>
      </c>
      <c r="D97" s="11" t="s">
        <v>14</v>
      </c>
      <c r="E97" s="443" t="s">
        <v>25</v>
      </c>
      <c r="F97" s="443"/>
      <c r="G97" s="220">
        <f>SUM(E98)</f>
        <v>1</v>
      </c>
      <c r="H97" s="116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</row>
    <row r="98" spans="1:25" s="170" customFormat="1" ht="19.5" customHeight="1" x14ac:dyDescent="0.25">
      <c r="A98" s="215"/>
      <c r="B98" s="215"/>
      <c r="C98" s="17" t="s">
        <v>416</v>
      </c>
      <c r="D98" s="182" t="s">
        <v>14</v>
      </c>
      <c r="E98" s="456">
        <v>1</v>
      </c>
      <c r="F98" s="456"/>
      <c r="G98" s="214">
        <f>E98</f>
        <v>1</v>
      </c>
      <c r="H98" s="116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</row>
    <row r="99" spans="1:25" s="170" customFormat="1" ht="19.5" customHeight="1" x14ac:dyDescent="0.25">
      <c r="A99" s="211" t="s">
        <v>293</v>
      </c>
      <c r="B99" s="204">
        <v>71186</v>
      </c>
      <c r="C99" s="205" t="s">
        <v>206</v>
      </c>
      <c r="D99" s="11" t="s">
        <v>14</v>
      </c>
      <c r="E99" s="443" t="s">
        <v>25</v>
      </c>
      <c r="F99" s="443"/>
      <c r="G99" s="220">
        <f>SUM(E100)</f>
        <v>1</v>
      </c>
      <c r="H99" s="116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</row>
    <row r="100" spans="1:25" s="170" customFormat="1" ht="19.5" customHeight="1" x14ac:dyDescent="0.25">
      <c r="A100" s="215"/>
      <c r="B100" s="215"/>
      <c r="C100" s="17" t="s">
        <v>416</v>
      </c>
      <c r="D100" s="182" t="s">
        <v>14</v>
      </c>
      <c r="E100" s="456">
        <v>1</v>
      </c>
      <c r="F100" s="456"/>
      <c r="G100" s="214">
        <f>E100</f>
        <v>1</v>
      </c>
      <c r="H100" s="116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</row>
    <row r="101" spans="1:25" s="170" customFormat="1" ht="31.5" customHeight="1" x14ac:dyDescent="0.25">
      <c r="A101" s="211" t="s">
        <v>294</v>
      </c>
      <c r="B101" s="204">
        <v>94595</v>
      </c>
      <c r="C101" s="205" t="s">
        <v>207</v>
      </c>
      <c r="D101" s="11" t="s">
        <v>14</v>
      </c>
      <c r="E101" s="443" t="s">
        <v>25</v>
      </c>
      <c r="F101" s="443"/>
      <c r="G101" s="220">
        <f>SUM(E102)</f>
        <v>2</v>
      </c>
      <c r="H101" s="116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</row>
    <row r="102" spans="1:25" s="170" customFormat="1" ht="19.5" customHeight="1" x14ac:dyDescent="0.25">
      <c r="A102" s="215"/>
      <c r="B102" s="215"/>
      <c r="C102" s="17" t="s">
        <v>416</v>
      </c>
      <c r="D102" s="182" t="s">
        <v>14</v>
      </c>
      <c r="E102" s="456">
        <v>2</v>
      </c>
      <c r="F102" s="456"/>
      <c r="G102" s="214">
        <f>E102</f>
        <v>2</v>
      </c>
      <c r="H102" s="116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</row>
    <row r="103" spans="1:25" s="170" customFormat="1" ht="19.5" customHeight="1" x14ac:dyDescent="0.25">
      <c r="A103" s="211" t="s">
        <v>295</v>
      </c>
      <c r="B103" s="204" t="s">
        <v>417</v>
      </c>
      <c r="C103" s="205" t="s">
        <v>208</v>
      </c>
      <c r="D103" s="11" t="s">
        <v>14</v>
      </c>
      <c r="E103" s="443" t="s">
        <v>25</v>
      </c>
      <c r="F103" s="443"/>
      <c r="G103" s="220">
        <f>SUM(E104)</f>
        <v>2</v>
      </c>
      <c r="H103" s="116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</row>
    <row r="104" spans="1:25" s="170" customFormat="1" ht="19.5" customHeight="1" x14ac:dyDescent="0.25">
      <c r="A104" s="12"/>
      <c r="B104" s="12"/>
      <c r="C104" s="17" t="s">
        <v>416</v>
      </c>
      <c r="D104" s="18" t="s">
        <v>14</v>
      </c>
      <c r="E104" s="456">
        <v>2</v>
      </c>
      <c r="F104" s="456"/>
      <c r="G104" s="214">
        <f>E104</f>
        <v>2</v>
      </c>
      <c r="H104" s="116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</row>
    <row r="105" spans="1:25" s="146" customFormat="1" ht="19.5" customHeight="1" x14ac:dyDescent="0.25">
      <c r="A105" s="493" t="s">
        <v>368</v>
      </c>
      <c r="B105" s="493"/>
      <c r="C105" s="493"/>
      <c r="D105" s="493"/>
      <c r="E105" s="493"/>
      <c r="F105" s="493"/>
      <c r="G105" s="493"/>
      <c r="H105" s="185"/>
      <c r="I105" s="147"/>
      <c r="J105" s="147"/>
      <c r="K105" s="147"/>
      <c r="L105" s="147"/>
      <c r="M105" s="147"/>
      <c r="N105" s="147"/>
      <c r="O105" s="147"/>
      <c r="P105" s="147"/>
      <c r="Q105" s="147"/>
      <c r="R105" s="147"/>
      <c r="S105" s="147"/>
      <c r="T105" s="147"/>
      <c r="U105" s="147"/>
      <c r="V105" s="147"/>
      <c r="W105" s="147"/>
      <c r="X105" s="147"/>
      <c r="Y105" s="147"/>
    </row>
    <row r="106" spans="1:25" s="132" customFormat="1" ht="19.5" customHeight="1" x14ac:dyDescent="0.25">
      <c r="A106" s="224">
        <v>5</v>
      </c>
      <c r="B106" s="224">
        <v>80000</v>
      </c>
      <c r="C106" s="495" t="s">
        <v>139</v>
      </c>
      <c r="D106" s="495"/>
      <c r="E106" s="495"/>
      <c r="F106" s="495"/>
      <c r="G106" s="225" t="s">
        <v>8</v>
      </c>
      <c r="H106" s="135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</row>
    <row r="107" spans="1:25" s="170" customFormat="1" ht="33.75" customHeight="1" x14ac:dyDescent="0.25">
      <c r="A107" s="211" t="s">
        <v>100</v>
      </c>
      <c r="B107" s="204">
        <v>80504</v>
      </c>
      <c r="C107" s="205" t="s">
        <v>153</v>
      </c>
      <c r="D107" s="11" t="s">
        <v>14</v>
      </c>
      <c r="E107" s="443" t="s">
        <v>25</v>
      </c>
      <c r="F107" s="443"/>
      <c r="G107" s="220">
        <f>SUM(G108:G108)</f>
        <v>4</v>
      </c>
      <c r="H107" s="135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</row>
    <row r="108" spans="1:25" s="170" customFormat="1" ht="19.5" customHeight="1" x14ac:dyDescent="0.25">
      <c r="A108" s="444"/>
      <c r="B108" s="444"/>
      <c r="C108" s="17" t="s">
        <v>384</v>
      </c>
      <c r="D108" s="226" t="s">
        <v>14</v>
      </c>
      <c r="E108" s="460">
        <v>4</v>
      </c>
      <c r="F108" s="460"/>
      <c r="G108" s="210">
        <f>E108</f>
        <v>4</v>
      </c>
      <c r="H108" s="135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</row>
    <row r="109" spans="1:25" s="180" customFormat="1" ht="37.5" customHeight="1" x14ac:dyDescent="0.25">
      <c r="A109" s="211" t="s">
        <v>93</v>
      </c>
      <c r="B109" s="207">
        <v>80505</v>
      </c>
      <c r="C109" s="205" t="s">
        <v>383</v>
      </c>
      <c r="D109" s="197" t="s">
        <v>14</v>
      </c>
      <c r="E109" s="443" t="s">
        <v>25</v>
      </c>
      <c r="F109" s="443"/>
      <c r="G109" s="223">
        <f>SUM(G110:G110)</f>
        <v>2</v>
      </c>
      <c r="H109" s="135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</row>
    <row r="110" spans="1:25" s="180" customFormat="1" ht="19.5" customHeight="1" x14ac:dyDescent="0.25">
      <c r="A110" s="209"/>
      <c r="B110" s="209"/>
      <c r="C110" s="17" t="s">
        <v>393</v>
      </c>
      <c r="D110" s="226" t="s">
        <v>14</v>
      </c>
      <c r="E110" s="460">
        <v>2</v>
      </c>
      <c r="F110" s="460"/>
      <c r="G110" s="210">
        <f>E110</f>
        <v>2</v>
      </c>
      <c r="H110" s="135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</row>
    <row r="111" spans="1:25" s="170" customFormat="1" ht="19.5" customHeight="1" x14ac:dyDescent="0.25">
      <c r="A111" s="211" t="s">
        <v>124</v>
      </c>
      <c r="B111" s="204">
        <v>80510</v>
      </c>
      <c r="C111" s="205" t="s">
        <v>209</v>
      </c>
      <c r="D111" s="11" t="s">
        <v>14</v>
      </c>
      <c r="E111" s="443" t="s">
        <v>25</v>
      </c>
      <c r="F111" s="443"/>
      <c r="G111" s="220">
        <f>SUM(G112:G112)</f>
        <v>6</v>
      </c>
      <c r="H111" s="135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</row>
    <row r="112" spans="1:25" s="170" customFormat="1" ht="19.5" customHeight="1" x14ac:dyDescent="0.25">
      <c r="A112" s="444"/>
      <c r="B112" s="444"/>
      <c r="C112" s="17" t="s">
        <v>384</v>
      </c>
      <c r="D112" s="226" t="s">
        <v>14</v>
      </c>
      <c r="E112" s="460">
        <v>6</v>
      </c>
      <c r="F112" s="460"/>
      <c r="G112" s="210">
        <f>E112</f>
        <v>6</v>
      </c>
      <c r="H112" s="135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</row>
    <row r="113" spans="1:25" s="170" customFormat="1" ht="19.5" customHeight="1" x14ac:dyDescent="0.25">
      <c r="A113" s="211" t="s">
        <v>125</v>
      </c>
      <c r="B113" s="204">
        <v>80514</v>
      </c>
      <c r="C113" s="205" t="s">
        <v>210</v>
      </c>
      <c r="D113" s="11" t="s">
        <v>14</v>
      </c>
      <c r="E113" s="443" t="s">
        <v>25</v>
      </c>
      <c r="F113" s="443"/>
      <c r="G113" s="220">
        <f>SUM(G114:G114)</f>
        <v>6</v>
      </c>
      <c r="H113" s="135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</row>
    <row r="114" spans="1:25" s="170" customFormat="1" ht="19.5" customHeight="1" x14ac:dyDescent="0.25">
      <c r="A114" s="444"/>
      <c r="B114" s="444"/>
      <c r="C114" s="17" t="s">
        <v>384</v>
      </c>
      <c r="D114" s="226" t="s">
        <v>14</v>
      </c>
      <c r="E114" s="460">
        <v>6</v>
      </c>
      <c r="F114" s="460"/>
      <c r="G114" s="210">
        <f>E114</f>
        <v>6</v>
      </c>
      <c r="H114" s="135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</row>
    <row r="115" spans="1:25" s="132" customFormat="1" ht="19.5" customHeight="1" x14ac:dyDescent="0.25">
      <c r="A115" s="211" t="s">
        <v>126</v>
      </c>
      <c r="B115" s="204">
        <v>80520</v>
      </c>
      <c r="C115" s="205" t="s">
        <v>211</v>
      </c>
      <c r="D115" s="11" t="s">
        <v>222</v>
      </c>
      <c r="E115" s="440" t="s">
        <v>262</v>
      </c>
      <c r="F115" s="440"/>
      <c r="G115" s="220">
        <f>SUM(G116:G116)</f>
        <v>6</v>
      </c>
      <c r="H115" s="135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</row>
    <row r="116" spans="1:25" s="132" customFormat="1" ht="19.5" customHeight="1" x14ac:dyDescent="0.25">
      <c r="A116" s="444"/>
      <c r="B116" s="444"/>
      <c r="C116" s="17" t="s">
        <v>384</v>
      </c>
      <c r="D116" s="226" t="s">
        <v>261</v>
      </c>
      <c r="E116" s="460">
        <v>6</v>
      </c>
      <c r="F116" s="460"/>
      <c r="G116" s="210">
        <f>E116</f>
        <v>6</v>
      </c>
      <c r="H116" s="135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</row>
    <row r="117" spans="1:25" s="132" customFormat="1" ht="19.5" customHeight="1" x14ac:dyDescent="0.25">
      <c r="A117" s="211" t="s">
        <v>127</v>
      </c>
      <c r="B117" s="204">
        <v>80526</v>
      </c>
      <c r="C117" s="205" t="s">
        <v>212</v>
      </c>
      <c r="D117" s="11" t="s">
        <v>14</v>
      </c>
      <c r="E117" s="443" t="s">
        <v>25</v>
      </c>
      <c r="F117" s="443"/>
      <c r="G117" s="220">
        <f>SUM(G118:G118)</f>
        <v>6</v>
      </c>
      <c r="H117" s="135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</row>
    <row r="118" spans="1:25" s="132" customFormat="1" ht="19.5" customHeight="1" x14ac:dyDescent="0.25">
      <c r="A118" s="444"/>
      <c r="B118" s="444"/>
      <c r="C118" s="17" t="s">
        <v>384</v>
      </c>
      <c r="D118" s="226" t="s">
        <v>14</v>
      </c>
      <c r="E118" s="460">
        <v>6</v>
      </c>
      <c r="F118" s="460"/>
      <c r="G118" s="210">
        <f>E118</f>
        <v>6</v>
      </c>
      <c r="H118" s="135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</row>
    <row r="119" spans="1:25" s="132" customFormat="1" ht="21.75" customHeight="1" x14ac:dyDescent="0.25">
      <c r="A119" s="211" t="s">
        <v>140</v>
      </c>
      <c r="B119" s="204">
        <v>80542</v>
      </c>
      <c r="C119" s="247" t="s">
        <v>422</v>
      </c>
      <c r="D119" s="11" t="s">
        <v>14</v>
      </c>
      <c r="E119" s="443" t="s">
        <v>25</v>
      </c>
      <c r="F119" s="443"/>
      <c r="G119" s="220">
        <f>SUM(G120:G120)</f>
        <v>4</v>
      </c>
      <c r="H119" s="135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</row>
    <row r="120" spans="1:25" s="132" customFormat="1" ht="19.5" customHeight="1" x14ac:dyDescent="0.25">
      <c r="A120" s="444"/>
      <c r="B120" s="444"/>
      <c r="C120" s="17" t="s">
        <v>384</v>
      </c>
      <c r="D120" s="226" t="s">
        <v>14</v>
      </c>
      <c r="E120" s="460">
        <v>4</v>
      </c>
      <c r="F120" s="460"/>
      <c r="G120" s="210">
        <f>E120</f>
        <v>4</v>
      </c>
      <c r="H120" s="135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</row>
    <row r="121" spans="1:25" s="151" customFormat="1" ht="19.5" customHeight="1" x14ac:dyDescent="0.25">
      <c r="A121" s="211" t="s">
        <v>138</v>
      </c>
      <c r="B121" s="204">
        <v>80550</v>
      </c>
      <c r="C121" s="205" t="s">
        <v>213</v>
      </c>
      <c r="D121" s="11" t="s">
        <v>223</v>
      </c>
      <c r="E121" s="440" t="s">
        <v>263</v>
      </c>
      <c r="F121" s="440"/>
      <c r="G121" s="220">
        <f>SUM(E122)</f>
        <v>10</v>
      </c>
      <c r="H121" s="135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</row>
    <row r="122" spans="1:25" s="151" customFormat="1" ht="19.5" customHeight="1" x14ac:dyDescent="0.25">
      <c r="A122" s="12"/>
      <c r="B122" s="12"/>
      <c r="C122" s="17" t="s">
        <v>384</v>
      </c>
      <c r="D122" s="226" t="s">
        <v>223</v>
      </c>
      <c r="E122" s="460">
        <v>10</v>
      </c>
      <c r="F122" s="460"/>
      <c r="G122" s="210">
        <v>1</v>
      </c>
      <c r="H122" s="135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</row>
    <row r="123" spans="1:25" s="132" customFormat="1" ht="19.5" customHeight="1" x14ac:dyDescent="0.25">
      <c r="A123" s="211" t="s">
        <v>168</v>
      </c>
      <c r="B123" s="204">
        <v>80556</v>
      </c>
      <c r="C123" s="205" t="s">
        <v>214</v>
      </c>
      <c r="D123" s="11" t="s">
        <v>14</v>
      </c>
      <c r="E123" s="443" t="s">
        <v>25</v>
      </c>
      <c r="F123" s="443"/>
      <c r="G123" s="220">
        <f>SUM(G124:G124)</f>
        <v>10</v>
      </c>
      <c r="H123" s="135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</row>
    <row r="124" spans="1:25" s="132" customFormat="1" ht="19.5" customHeight="1" x14ac:dyDescent="0.25">
      <c r="A124" s="444"/>
      <c r="B124" s="444"/>
      <c r="C124" s="17" t="s">
        <v>384</v>
      </c>
      <c r="D124" s="226" t="s">
        <v>14</v>
      </c>
      <c r="E124" s="460">
        <v>10</v>
      </c>
      <c r="F124" s="460"/>
      <c r="G124" s="210">
        <f>E124</f>
        <v>10</v>
      </c>
      <c r="H124" s="135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</row>
    <row r="125" spans="1:25" s="132" customFormat="1" ht="19.5" customHeight="1" x14ac:dyDescent="0.25">
      <c r="A125" s="211" t="s">
        <v>147</v>
      </c>
      <c r="B125" s="204">
        <v>80564</v>
      </c>
      <c r="C125" s="205" t="s">
        <v>215</v>
      </c>
      <c r="D125" s="11" t="s">
        <v>14</v>
      </c>
      <c r="E125" s="443" t="s">
        <v>25</v>
      </c>
      <c r="F125" s="443"/>
      <c r="G125" s="220">
        <f>G126</f>
        <v>10</v>
      </c>
      <c r="H125" s="135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</row>
    <row r="126" spans="1:25" s="132" customFormat="1" ht="19.5" customHeight="1" x14ac:dyDescent="0.25">
      <c r="A126" s="444"/>
      <c r="B126" s="444"/>
      <c r="C126" s="17" t="s">
        <v>384</v>
      </c>
      <c r="D126" s="226" t="s">
        <v>14</v>
      </c>
      <c r="E126" s="460">
        <v>10</v>
      </c>
      <c r="F126" s="460"/>
      <c r="G126" s="210">
        <f>E126</f>
        <v>10</v>
      </c>
      <c r="H126" s="135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</row>
    <row r="127" spans="1:25" s="151" customFormat="1" ht="19.5" customHeight="1" x14ac:dyDescent="0.25">
      <c r="A127" s="211" t="s">
        <v>169</v>
      </c>
      <c r="B127" s="204">
        <v>80570</v>
      </c>
      <c r="C127" s="205" t="s">
        <v>216</v>
      </c>
      <c r="D127" s="11" t="s">
        <v>14</v>
      </c>
      <c r="E127" s="443" t="s">
        <v>25</v>
      </c>
      <c r="F127" s="443"/>
      <c r="G127" s="220">
        <f>SUM(E128)</f>
        <v>4</v>
      </c>
      <c r="H127" s="135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</row>
    <row r="128" spans="1:25" s="173" customFormat="1" ht="19.5" customHeight="1" x14ac:dyDescent="0.25">
      <c r="A128" s="227"/>
      <c r="B128" s="227"/>
      <c r="C128" s="17" t="s">
        <v>384</v>
      </c>
      <c r="D128" s="228" t="s">
        <v>14</v>
      </c>
      <c r="E128" s="490">
        <v>4</v>
      </c>
      <c r="F128" s="490"/>
      <c r="G128" s="229"/>
      <c r="H128" s="179"/>
      <c r="I128" s="174"/>
      <c r="J128" s="174"/>
      <c r="K128" s="174"/>
      <c r="L128" s="174"/>
      <c r="M128" s="174"/>
      <c r="N128" s="174"/>
      <c r="O128" s="174"/>
      <c r="P128" s="174"/>
      <c r="Q128" s="174"/>
      <c r="R128" s="174"/>
      <c r="S128" s="174"/>
      <c r="T128" s="174"/>
      <c r="U128" s="174"/>
      <c r="V128" s="174"/>
      <c r="W128" s="174"/>
      <c r="X128" s="174"/>
      <c r="Y128" s="174"/>
    </row>
    <row r="129" spans="1:25" s="132" customFormat="1" ht="19.5" customHeight="1" x14ac:dyDescent="0.25">
      <c r="A129" s="211" t="s">
        <v>170</v>
      </c>
      <c r="B129" s="204">
        <v>80686</v>
      </c>
      <c r="C129" s="205" t="s">
        <v>217</v>
      </c>
      <c r="D129" s="11" t="s">
        <v>14</v>
      </c>
      <c r="E129" s="443" t="s">
        <v>25</v>
      </c>
      <c r="F129" s="443"/>
      <c r="G129" s="220">
        <f>SUM(G130:G130)</f>
        <v>2</v>
      </c>
      <c r="H129" s="135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</row>
    <row r="130" spans="1:25" s="132" customFormat="1" ht="19.5" customHeight="1" x14ac:dyDescent="0.25">
      <c r="A130" s="444"/>
      <c r="B130" s="444"/>
      <c r="C130" s="17" t="s">
        <v>384</v>
      </c>
      <c r="D130" s="226" t="s">
        <v>14</v>
      </c>
      <c r="E130" s="460">
        <v>2</v>
      </c>
      <c r="F130" s="460"/>
      <c r="G130" s="210">
        <f>E130</f>
        <v>2</v>
      </c>
      <c r="H130" s="135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</row>
    <row r="131" spans="1:25" s="171" customFormat="1" ht="19.5" customHeight="1" x14ac:dyDescent="0.25">
      <c r="A131" s="211" t="s">
        <v>148</v>
      </c>
      <c r="B131" s="204">
        <v>80687</v>
      </c>
      <c r="C131" s="205" t="s">
        <v>297</v>
      </c>
      <c r="D131" s="11" t="s">
        <v>14</v>
      </c>
      <c r="E131" s="443" t="s">
        <v>25</v>
      </c>
      <c r="F131" s="443"/>
      <c r="G131" s="220">
        <f>SUM(G132:G132)</f>
        <v>1</v>
      </c>
      <c r="H131" s="135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</row>
    <row r="132" spans="1:25" s="171" customFormat="1" ht="19.5" customHeight="1" x14ac:dyDescent="0.25">
      <c r="A132" s="444"/>
      <c r="B132" s="444"/>
      <c r="C132" s="17" t="s">
        <v>384</v>
      </c>
      <c r="D132" s="226" t="s">
        <v>14</v>
      </c>
      <c r="E132" s="460">
        <v>1</v>
      </c>
      <c r="F132" s="460"/>
      <c r="G132" s="210">
        <f>E132</f>
        <v>1</v>
      </c>
      <c r="H132" s="135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</row>
    <row r="133" spans="1:25" s="132" customFormat="1" ht="19.5" customHeight="1" x14ac:dyDescent="0.25">
      <c r="A133" s="211" t="s">
        <v>149</v>
      </c>
      <c r="B133" s="204">
        <v>80925</v>
      </c>
      <c r="C133" s="205" t="s">
        <v>218</v>
      </c>
      <c r="D133" s="11" t="s">
        <v>14</v>
      </c>
      <c r="E133" s="443" t="s">
        <v>25</v>
      </c>
      <c r="F133" s="443"/>
      <c r="G133" s="220">
        <f>G134</f>
        <v>3</v>
      </c>
      <c r="H133" s="135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</row>
    <row r="134" spans="1:25" s="173" customFormat="1" ht="19.5" customHeight="1" x14ac:dyDescent="0.25">
      <c r="A134" s="477"/>
      <c r="B134" s="477"/>
      <c r="C134" s="17" t="s">
        <v>384</v>
      </c>
      <c r="D134" s="228" t="s">
        <v>14</v>
      </c>
      <c r="E134" s="490">
        <v>3</v>
      </c>
      <c r="F134" s="490"/>
      <c r="G134" s="229">
        <f>E134</f>
        <v>3</v>
      </c>
      <c r="H134" s="179"/>
      <c r="I134" s="174"/>
      <c r="J134" s="174"/>
      <c r="K134" s="174"/>
      <c r="L134" s="174"/>
      <c r="M134" s="174"/>
      <c r="N134" s="174"/>
      <c r="O134" s="174"/>
      <c r="P134" s="174"/>
      <c r="Q134" s="174"/>
      <c r="R134" s="174"/>
      <c r="S134" s="174"/>
      <c r="T134" s="174"/>
      <c r="U134" s="174"/>
      <c r="V134" s="174"/>
      <c r="W134" s="174"/>
      <c r="X134" s="174"/>
      <c r="Y134" s="174"/>
    </row>
    <row r="135" spans="1:25" s="173" customFormat="1" ht="19.5" customHeight="1" x14ac:dyDescent="0.25">
      <c r="A135" s="211" t="s">
        <v>150</v>
      </c>
      <c r="B135" s="204">
        <v>80946</v>
      </c>
      <c r="C135" s="205" t="s">
        <v>298</v>
      </c>
      <c r="D135" s="11" t="s">
        <v>14</v>
      </c>
      <c r="E135" s="443" t="s">
        <v>25</v>
      </c>
      <c r="F135" s="443"/>
      <c r="G135" s="220">
        <f>G136</f>
        <v>1</v>
      </c>
      <c r="H135" s="179"/>
      <c r="I135" s="174"/>
      <c r="J135" s="174"/>
      <c r="K135" s="174"/>
      <c r="L135" s="174"/>
      <c r="M135" s="174"/>
      <c r="N135" s="174"/>
      <c r="O135" s="174"/>
      <c r="P135" s="174"/>
      <c r="Q135" s="174"/>
      <c r="R135" s="174"/>
      <c r="S135" s="174"/>
      <c r="T135" s="174"/>
      <c r="U135" s="174"/>
      <c r="V135" s="174"/>
      <c r="W135" s="174"/>
      <c r="X135" s="174"/>
      <c r="Y135" s="174"/>
    </row>
    <row r="136" spans="1:25" s="173" customFormat="1" ht="19.5" customHeight="1" x14ac:dyDescent="0.25">
      <c r="A136" s="477"/>
      <c r="B136" s="477"/>
      <c r="C136" s="17" t="s">
        <v>384</v>
      </c>
      <c r="D136" s="228" t="s">
        <v>14</v>
      </c>
      <c r="E136" s="490">
        <v>1</v>
      </c>
      <c r="F136" s="490"/>
      <c r="G136" s="229">
        <f>E136</f>
        <v>1</v>
      </c>
      <c r="H136" s="179"/>
      <c r="I136" s="174"/>
      <c r="J136" s="174"/>
      <c r="K136" s="174"/>
      <c r="L136" s="174"/>
      <c r="M136" s="174"/>
      <c r="N136" s="174"/>
      <c r="O136" s="174"/>
      <c r="P136" s="174"/>
      <c r="Q136" s="174"/>
      <c r="R136" s="174"/>
      <c r="S136" s="174"/>
      <c r="T136" s="174"/>
      <c r="U136" s="174"/>
      <c r="V136" s="174"/>
      <c r="W136" s="174"/>
      <c r="X136" s="174"/>
      <c r="Y136" s="174"/>
    </row>
    <row r="137" spans="1:25" s="173" customFormat="1" ht="19.5" customHeight="1" x14ac:dyDescent="0.25">
      <c r="A137" s="211" t="s">
        <v>151</v>
      </c>
      <c r="B137" s="204">
        <v>80721</v>
      </c>
      <c r="C137" s="205" t="s">
        <v>299</v>
      </c>
      <c r="D137" s="11" t="s">
        <v>14</v>
      </c>
      <c r="E137" s="443" t="s">
        <v>25</v>
      </c>
      <c r="F137" s="443"/>
      <c r="G137" s="220">
        <f>G138</f>
        <v>1</v>
      </c>
      <c r="H137" s="179"/>
      <c r="I137" s="174"/>
      <c r="J137" s="174"/>
      <c r="K137" s="174"/>
      <c r="L137" s="174"/>
      <c r="M137" s="174"/>
      <c r="N137" s="174"/>
      <c r="O137" s="174"/>
      <c r="P137" s="174"/>
      <c r="Q137" s="174"/>
      <c r="R137" s="174"/>
      <c r="S137" s="174"/>
      <c r="T137" s="174"/>
      <c r="U137" s="174"/>
      <c r="V137" s="174"/>
      <c r="W137" s="174"/>
      <c r="X137" s="174"/>
      <c r="Y137" s="174"/>
    </row>
    <row r="138" spans="1:25" s="173" customFormat="1" ht="19.5" customHeight="1" x14ac:dyDescent="0.25">
      <c r="A138" s="477"/>
      <c r="B138" s="477"/>
      <c r="C138" s="17" t="s">
        <v>384</v>
      </c>
      <c r="D138" s="228" t="s">
        <v>14</v>
      </c>
      <c r="E138" s="490">
        <v>1</v>
      </c>
      <c r="F138" s="490"/>
      <c r="G138" s="229">
        <f>E138</f>
        <v>1</v>
      </c>
      <c r="H138" s="179"/>
      <c r="I138" s="174"/>
      <c r="J138" s="174"/>
      <c r="K138" s="174"/>
      <c r="L138" s="174"/>
      <c r="M138" s="174"/>
      <c r="N138" s="174"/>
      <c r="O138" s="174"/>
      <c r="P138" s="174"/>
      <c r="Q138" s="174"/>
      <c r="R138" s="174"/>
      <c r="S138" s="174"/>
      <c r="T138" s="174"/>
      <c r="U138" s="174"/>
      <c r="V138" s="174"/>
      <c r="W138" s="174"/>
      <c r="X138" s="174"/>
      <c r="Y138" s="174"/>
    </row>
    <row r="139" spans="1:25" s="173" customFormat="1" ht="19.5" customHeight="1" x14ac:dyDescent="0.25">
      <c r="A139" s="211" t="s">
        <v>152</v>
      </c>
      <c r="B139" s="204">
        <v>81679</v>
      </c>
      <c r="C139" s="205" t="s">
        <v>300</v>
      </c>
      <c r="D139" s="11" t="s">
        <v>14</v>
      </c>
      <c r="E139" s="443" t="s">
        <v>25</v>
      </c>
      <c r="F139" s="443"/>
      <c r="G139" s="220">
        <f>G140</f>
        <v>3</v>
      </c>
      <c r="H139" s="179"/>
      <c r="I139" s="174"/>
      <c r="J139" s="174"/>
      <c r="K139" s="174"/>
      <c r="L139" s="174"/>
      <c r="M139" s="174"/>
      <c r="N139" s="174"/>
      <c r="O139" s="174"/>
      <c r="P139" s="174"/>
      <c r="Q139" s="174"/>
      <c r="R139" s="174"/>
      <c r="S139" s="174"/>
      <c r="T139" s="174"/>
      <c r="U139" s="174"/>
      <c r="V139" s="174"/>
      <c r="W139" s="174"/>
      <c r="X139" s="174"/>
      <c r="Y139" s="174"/>
    </row>
    <row r="140" spans="1:25" s="173" customFormat="1" ht="19.5" customHeight="1" x14ac:dyDescent="0.25">
      <c r="A140" s="477"/>
      <c r="B140" s="477"/>
      <c r="C140" s="17" t="s">
        <v>384</v>
      </c>
      <c r="D140" s="228" t="s">
        <v>14</v>
      </c>
      <c r="E140" s="490">
        <v>3</v>
      </c>
      <c r="F140" s="490"/>
      <c r="G140" s="229">
        <f>E140</f>
        <v>3</v>
      </c>
      <c r="H140" s="179"/>
      <c r="I140" s="174"/>
      <c r="J140" s="174"/>
      <c r="K140" s="174"/>
      <c r="L140" s="174"/>
      <c r="M140" s="174"/>
      <c r="N140" s="174"/>
      <c r="O140" s="174"/>
      <c r="P140" s="174"/>
      <c r="Q140" s="174"/>
      <c r="R140" s="174"/>
      <c r="S140" s="174"/>
      <c r="T140" s="174"/>
      <c r="U140" s="174"/>
      <c r="V140" s="174"/>
      <c r="W140" s="174"/>
      <c r="X140" s="174"/>
      <c r="Y140" s="174"/>
    </row>
    <row r="141" spans="1:25" s="132" customFormat="1" ht="19.5" customHeight="1" x14ac:dyDescent="0.25">
      <c r="A141" s="211" t="s">
        <v>309</v>
      </c>
      <c r="B141" s="204">
        <v>81003</v>
      </c>
      <c r="C141" s="205" t="s">
        <v>176</v>
      </c>
      <c r="D141" s="11" t="s">
        <v>11</v>
      </c>
      <c r="E141" s="440" t="s">
        <v>155</v>
      </c>
      <c r="F141" s="440"/>
      <c r="G141" s="220">
        <f>G142</f>
        <v>12</v>
      </c>
      <c r="H141" s="135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</row>
    <row r="142" spans="1:25" s="132" customFormat="1" ht="19.5" customHeight="1" x14ac:dyDescent="0.25">
      <c r="A142" s="444"/>
      <c r="B142" s="444"/>
      <c r="C142" s="17" t="s">
        <v>384</v>
      </c>
      <c r="D142" s="226" t="s">
        <v>11</v>
      </c>
      <c r="E142" s="460">
        <v>12</v>
      </c>
      <c r="F142" s="460"/>
      <c r="G142" s="210">
        <f>E142</f>
        <v>12</v>
      </c>
      <c r="H142" s="135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</row>
    <row r="143" spans="1:25" s="158" customFormat="1" ht="19.5" customHeight="1" x14ac:dyDescent="0.25">
      <c r="A143" s="211" t="s">
        <v>310</v>
      </c>
      <c r="B143" s="204">
        <v>81006</v>
      </c>
      <c r="C143" s="205" t="s">
        <v>219</v>
      </c>
      <c r="D143" s="11" t="s">
        <v>225</v>
      </c>
      <c r="E143" s="440" t="s">
        <v>155</v>
      </c>
      <c r="F143" s="440"/>
      <c r="G143" s="220">
        <f>E144</f>
        <v>12</v>
      </c>
      <c r="H143" s="135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</row>
    <row r="144" spans="1:25" s="158" customFormat="1" ht="19.5" customHeight="1" x14ac:dyDescent="0.25">
      <c r="A144" s="12"/>
      <c r="B144" s="12"/>
      <c r="C144" s="17" t="s">
        <v>384</v>
      </c>
      <c r="D144" s="226" t="s">
        <v>11</v>
      </c>
      <c r="E144" s="460">
        <v>12</v>
      </c>
      <c r="F144" s="460"/>
      <c r="G144" s="210">
        <f>E144</f>
        <v>12</v>
      </c>
      <c r="H144" s="135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</row>
    <row r="145" spans="1:25" s="132" customFormat="1" ht="19.5" customHeight="1" x14ac:dyDescent="0.25">
      <c r="A145" s="211" t="s">
        <v>311</v>
      </c>
      <c r="B145" s="204">
        <v>82301</v>
      </c>
      <c r="C145" s="205" t="s">
        <v>220</v>
      </c>
      <c r="D145" s="11" t="s">
        <v>226</v>
      </c>
      <c r="E145" s="440" t="s">
        <v>155</v>
      </c>
      <c r="F145" s="440"/>
      <c r="G145" s="220">
        <f>G146</f>
        <v>6</v>
      </c>
      <c r="H145" s="135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</row>
    <row r="146" spans="1:25" s="132" customFormat="1" ht="19.5" customHeight="1" x14ac:dyDescent="0.25">
      <c r="A146" s="444"/>
      <c r="B146" s="444"/>
      <c r="C146" s="17" t="s">
        <v>384</v>
      </c>
      <c r="D146" s="226" t="s">
        <v>11</v>
      </c>
      <c r="E146" s="460">
        <v>6</v>
      </c>
      <c r="F146" s="460"/>
      <c r="G146" s="210">
        <f>E146</f>
        <v>6</v>
      </c>
      <c r="H146" s="135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</row>
    <row r="147" spans="1:25" s="132" customFormat="1" ht="19.5" customHeight="1" x14ac:dyDescent="0.25">
      <c r="A147" s="211" t="s">
        <v>312</v>
      </c>
      <c r="B147" s="204">
        <v>82302</v>
      </c>
      <c r="C147" s="205" t="s">
        <v>221</v>
      </c>
      <c r="D147" s="11" t="s">
        <v>227</v>
      </c>
      <c r="E147" s="440" t="s">
        <v>155</v>
      </c>
      <c r="F147" s="440"/>
      <c r="G147" s="220">
        <f>G148</f>
        <v>2</v>
      </c>
      <c r="H147" s="135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</row>
    <row r="148" spans="1:25" s="132" customFormat="1" ht="19.5" customHeight="1" x14ac:dyDescent="0.25">
      <c r="A148" s="444"/>
      <c r="B148" s="444"/>
      <c r="C148" s="17" t="s">
        <v>384</v>
      </c>
      <c r="D148" s="226" t="s">
        <v>11</v>
      </c>
      <c r="E148" s="460">
        <v>2</v>
      </c>
      <c r="F148" s="460"/>
      <c r="G148" s="210">
        <f>E148</f>
        <v>2</v>
      </c>
      <c r="H148" s="135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</row>
    <row r="149" spans="1:25" s="171" customFormat="1" ht="19.5" customHeight="1" x14ac:dyDescent="0.25">
      <c r="A149" s="211" t="s">
        <v>313</v>
      </c>
      <c r="B149" s="204">
        <v>81321</v>
      </c>
      <c r="C149" s="205" t="s">
        <v>301</v>
      </c>
      <c r="D149" s="11" t="s">
        <v>14</v>
      </c>
      <c r="E149" s="443" t="s">
        <v>25</v>
      </c>
      <c r="F149" s="443"/>
      <c r="G149" s="220">
        <f>E150</f>
        <v>6</v>
      </c>
      <c r="H149" s="135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</row>
    <row r="150" spans="1:25" s="171" customFormat="1" ht="19.5" customHeight="1" x14ac:dyDescent="0.25">
      <c r="A150" s="12"/>
      <c r="B150" s="12"/>
      <c r="C150" s="17" t="s">
        <v>384</v>
      </c>
      <c r="D150" s="226" t="s">
        <v>14</v>
      </c>
      <c r="E150" s="460">
        <v>6</v>
      </c>
      <c r="F150" s="460"/>
      <c r="G150" s="210">
        <f>E150</f>
        <v>6</v>
      </c>
      <c r="H150" s="135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</row>
    <row r="151" spans="1:25" s="171" customFormat="1" ht="19.5" customHeight="1" x14ac:dyDescent="0.25">
      <c r="A151" s="211" t="s">
        <v>314</v>
      </c>
      <c r="B151" s="204">
        <v>81369</v>
      </c>
      <c r="C151" s="205" t="s">
        <v>302</v>
      </c>
      <c r="D151" s="11" t="s">
        <v>14</v>
      </c>
      <c r="E151" s="443" t="s">
        <v>25</v>
      </c>
      <c r="F151" s="443"/>
      <c r="G151" s="220">
        <f>G152</f>
        <v>5</v>
      </c>
      <c r="H151" s="135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</row>
    <row r="152" spans="1:25" s="171" customFormat="1" ht="19.5" customHeight="1" x14ac:dyDescent="0.25">
      <c r="A152" s="444"/>
      <c r="B152" s="444"/>
      <c r="C152" s="17" t="s">
        <v>384</v>
      </c>
      <c r="D152" s="226" t="s">
        <v>14</v>
      </c>
      <c r="E152" s="460">
        <v>5</v>
      </c>
      <c r="F152" s="460"/>
      <c r="G152" s="210">
        <f>E152</f>
        <v>5</v>
      </c>
      <c r="H152" s="135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</row>
    <row r="153" spans="1:25" s="171" customFormat="1" ht="19.5" customHeight="1" x14ac:dyDescent="0.25">
      <c r="A153" s="211" t="s">
        <v>315</v>
      </c>
      <c r="B153" s="204">
        <v>81921</v>
      </c>
      <c r="C153" s="205" t="s">
        <v>303</v>
      </c>
      <c r="D153" s="11" t="s">
        <v>14</v>
      </c>
      <c r="E153" s="443" t="s">
        <v>25</v>
      </c>
      <c r="F153" s="443"/>
      <c r="G153" s="220">
        <f>G154</f>
        <v>4</v>
      </c>
      <c r="H153" s="135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</row>
    <row r="154" spans="1:25" s="171" customFormat="1" ht="19.5" customHeight="1" x14ac:dyDescent="0.25">
      <c r="A154" s="444"/>
      <c r="B154" s="444"/>
      <c r="C154" s="17" t="s">
        <v>384</v>
      </c>
      <c r="D154" s="226" t="s">
        <v>14</v>
      </c>
      <c r="E154" s="460">
        <v>4</v>
      </c>
      <c r="F154" s="460"/>
      <c r="G154" s="210">
        <f>E154</f>
        <v>4</v>
      </c>
      <c r="H154" s="135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</row>
    <row r="155" spans="1:25" s="171" customFormat="1" ht="19.5" customHeight="1" x14ac:dyDescent="0.25">
      <c r="A155" s="211" t="s">
        <v>316</v>
      </c>
      <c r="B155" s="204">
        <v>81935</v>
      </c>
      <c r="C155" s="205" t="s">
        <v>304</v>
      </c>
      <c r="D155" s="11" t="s">
        <v>14</v>
      </c>
      <c r="E155" s="443" t="s">
        <v>25</v>
      </c>
      <c r="F155" s="443"/>
      <c r="G155" s="220">
        <f>G156</f>
        <v>2</v>
      </c>
      <c r="H155" s="135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</row>
    <row r="156" spans="1:25" s="171" customFormat="1" ht="19.5" customHeight="1" x14ac:dyDescent="0.25">
      <c r="A156" s="444"/>
      <c r="B156" s="444"/>
      <c r="C156" s="17" t="s">
        <v>384</v>
      </c>
      <c r="D156" s="226" t="s">
        <v>14</v>
      </c>
      <c r="E156" s="460">
        <v>2</v>
      </c>
      <c r="F156" s="460"/>
      <c r="G156" s="210">
        <f>E156</f>
        <v>2</v>
      </c>
      <c r="H156" s="135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</row>
    <row r="157" spans="1:25" s="171" customFormat="1" ht="19.5" customHeight="1" x14ac:dyDescent="0.25">
      <c r="A157" s="211" t="s">
        <v>317</v>
      </c>
      <c r="B157" s="204">
        <v>82001</v>
      </c>
      <c r="C157" s="205" t="s">
        <v>305</v>
      </c>
      <c r="D157" s="11" t="s">
        <v>14</v>
      </c>
      <c r="E157" s="443" t="s">
        <v>25</v>
      </c>
      <c r="F157" s="443"/>
      <c r="G157" s="220">
        <f>G158</f>
        <v>4</v>
      </c>
      <c r="H157" s="135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</row>
    <row r="158" spans="1:25" s="171" customFormat="1" ht="19.5" customHeight="1" x14ac:dyDescent="0.25">
      <c r="A158" s="444"/>
      <c r="B158" s="444"/>
      <c r="C158" s="17" t="s">
        <v>384</v>
      </c>
      <c r="D158" s="226" t="s">
        <v>14</v>
      </c>
      <c r="E158" s="460">
        <v>4</v>
      </c>
      <c r="F158" s="460"/>
      <c r="G158" s="210">
        <f>E158</f>
        <v>4</v>
      </c>
      <c r="H158" s="135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</row>
    <row r="159" spans="1:25" s="171" customFormat="1" ht="19.5" customHeight="1" x14ac:dyDescent="0.25">
      <c r="A159" s="211" t="s">
        <v>318</v>
      </c>
      <c r="B159" s="204">
        <v>81102</v>
      </c>
      <c r="C159" s="205" t="s">
        <v>306</v>
      </c>
      <c r="D159" s="11" t="s">
        <v>14</v>
      </c>
      <c r="E159" s="443" t="s">
        <v>25</v>
      </c>
      <c r="F159" s="443"/>
      <c r="G159" s="220">
        <f>G160</f>
        <v>2</v>
      </c>
      <c r="H159" s="135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</row>
    <row r="160" spans="1:25" s="171" customFormat="1" ht="19.5" customHeight="1" x14ac:dyDescent="0.25">
      <c r="A160" s="444"/>
      <c r="B160" s="444"/>
      <c r="C160" s="17" t="s">
        <v>384</v>
      </c>
      <c r="D160" s="226" t="s">
        <v>14</v>
      </c>
      <c r="E160" s="460">
        <v>2</v>
      </c>
      <c r="F160" s="460"/>
      <c r="G160" s="210">
        <f>E160</f>
        <v>2</v>
      </c>
      <c r="H160" s="135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</row>
    <row r="161" spans="1:25" s="171" customFormat="1" ht="19.5" customHeight="1" x14ac:dyDescent="0.25">
      <c r="A161" s="211" t="s">
        <v>319</v>
      </c>
      <c r="B161" s="204">
        <v>80656</v>
      </c>
      <c r="C161" s="205" t="s">
        <v>307</v>
      </c>
      <c r="D161" s="11" t="s">
        <v>14</v>
      </c>
      <c r="E161" s="443" t="s">
        <v>25</v>
      </c>
      <c r="F161" s="443"/>
      <c r="G161" s="220">
        <f>G162</f>
        <v>3</v>
      </c>
      <c r="H161" s="135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</row>
    <row r="162" spans="1:25" s="171" customFormat="1" ht="19.5" customHeight="1" x14ac:dyDescent="0.25">
      <c r="A162" s="444"/>
      <c r="B162" s="444"/>
      <c r="C162" s="17" t="s">
        <v>384</v>
      </c>
      <c r="D162" s="226" t="s">
        <v>14</v>
      </c>
      <c r="E162" s="460">
        <v>3</v>
      </c>
      <c r="F162" s="460"/>
      <c r="G162" s="210">
        <f>E162</f>
        <v>3</v>
      </c>
      <c r="H162" s="135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</row>
    <row r="163" spans="1:25" s="171" customFormat="1" ht="19.5" customHeight="1" x14ac:dyDescent="0.25">
      <c r="A163" s="211" t="s">
        <v>320</v>
      </c>
      <c r="B163" s="204">
        <v>81540</v>
      </c>
      <c r="C163" s="205" t="s">
        <v>308</v>
      </c>
      <c r="D163" s="11" t="s">
        <v>14</v>
      </c>
      <c r="E163" s="443" t="s">
        <v>25</v>
      </c>
      <c r="F163" s="443"/>
      <c r="G163" s="220">
        <f>G164</f>
        <v>2</v>
      </c>
      <c r="H163" s="135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</row>
    <row r="164" spans="1:25" s="171" customFormat="1" ht="19.5" customHeight="1" x14ac:dyDescent="0.25">
      <c r="A164" s="444"/>
      <c r="B164" s="444"/>
      <c r="C164" s="17" t="s">
        <v>384</v>
      </c>
      <c r="D164" s="226" t="s">
        <v>14</v>
      </c>
      <c r="E164" s="460">
        <v>2</v>
      </c>
      <c r="F164" s="460"/>
      <c r="G164" s="210">
        <f>E164</f>
        <v>2</v>
      </c>
      <c r="H164" s="135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</row>
    <row r="165" spans="1:25" s="175" customFormat="1" ht="19.5" customHeight="1" x14ac:dyDescent="0.25">
      <c r="A165" s="211" t="s">
        <v>321</v>
      </c>
      <c r="B165" s="204">
        <v>81850</v>
      </c>
      <c r="C165" s="205" t="s">
        <v>373</v>
      </c>
      <c r="D165" s="11" t="s">
        <v>14</v>
      </c>
      <c r="E165" s="443" t="s">
        <v>25</v>
      </c>
      <c r="F165" s="443"/>
      <c r="G165" s="220">
        <f>G166</f>
        <v>1</v>
      </c>
      <c r="H165" s="135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</row>
    <row r="166" spans="1:25" s="175" customFormat="1" ht="19.5" customHeight="1" x14ac:dyDescent="0.25">
      <c r="A166" s="444"/>
      <c r="B166" s="444"/>
      <c r="C166" s="17" t="s">
        <v>384</v>
      </c>
      <c r="D166" s="226" t="s">
        <v>14</v>
      </c>
      <c r="E166" s="460">
        <v>1</v>
      </c>
      <c r="F166" s="460"/>
      <c r="G166" s="210">
        <f>E166</f>
        <v>1</v>
      </c>
      <c r="H166" s="135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</row>
    <row r="167" spans="1:25" s="180" customFormat="1" ht="19.5" customHeight="1" x14ac:dyDescent="0.25">
      <c r="A167" s="211" t="s">
        <v>372</v>
      </c>
      <c r="B167" s="207">
        <v>80543</v>
      </c>
      <c r="C167" s="205" t="s">
        <v>392</v>
      </c>
      <c r="D167" s="197" t="s">
        <v>14</v>
      </c>
      <c r="E167" s="443" t="s">
        <v>25</v>
      </c>
      <c r="F167" s="443"/>
      <c r="G167" s="223">
        <f>G168</f>
        <v>2</v>
      </c>
      <c r="H167" s="135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</row>
    <row r="168" spans="1:25" s="180" customFormat="1" ht="19.5" customHeight="1" x14ac:dyDescent="0.25">
      <c r="A168" s="444"/>
      <c r="B168" s="444"/>
      <c r="C168" s="17" t="s">
        <v>393</v>
      </c>
      <c r="D168" s="226" t="s">
        <v>14</v>
      </c>
      <c r="E168" s="460">
        <v>2</v>
      </c>
      <c r="F168" s="460"/>
      <c r="G168" s="210">
        <f>E168</f>
        <v>2</v>
      </c>
      <c r="H168" s="135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</row>
    <row r="169" spans="1:25" s="180" customFormat="1" ht="27" customHeight="1" x14ac:dyDescent="0.25">
      <c r="A169" s="211" t="s">
        <v>385</v>
      </c>
      <c r="B169" s="207">
        <v>80573</v>
      </c>
      <c r="C169" s="205" t="s">
        <v>394</v>
      </c>
      <c r="D169" s="197" t="s">
        <v>14</v>
      </c>
      <c r="E169" s="443" t="s">
        <v>25</v>
      </c>
      <c r="F169" s="443"/>
      <c r="G169" s="223">
        <f>G170</f>
        <v>2</v>
      </c>
      <c r="H169" s="135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</row>
    <row r="170" spans="1:25" s="180" customFormat="1" ht="19.5" customHeight="1" x14ac:dyDescent="0.25">
      <c r="A170" s="444"/>
      <c r="B170" s="444"/>
      <c r="C170" s="17" t="s">
        <v>393</v>
      </c>
      <c r="D170" s="226" t="s">
        <v>14</v>
      </c>
      <c r="E170" s="460">
        <v>2</v>
      </c>
      <c r="F170" s="460"/>
      <c r="G170" s="210">
        <f>E170</f>
        <v>2</v>
      </c>
      <c r="H170" s="135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</row>
    <row r="171" spans="1:25" s="180" customFormat="1" ht="19.5" customHeight="1" x14ac:dyDescent="0.25">
      <c r="A171" s="211" t="s">
        <v>391</v>
      </c>
      <c r="B171" s="207">
        <v>80734</v>
      </c>
      <c r="C171" s="205" t="s">
        <v>454</v>
      </c>
      <c r="D171" s="197" t="s">
        <v>14</v>
      </c>
      <c r="E171" s="443" t="s">
        <v>25</v>
      </c>
      <c r="F171" s="443"/>
      <c r="G171" s="223">
        <f>G172</f>
        <v>6</v>
      </c>
      <c r="H171" s="135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</row>
    <row r="172" spans="1:25" s="180" customFormat="1" ht="19.5" customHeight="1" x14ac:dyDescent="0.25">
      <c r="A172" s="450"/>
      <c r="B172" s="498"/>
      <c r="C172" s="17" t="s">
        <v>384</v>
      </c>
      <c r="D172" s="226" t="s">
        <v>14</v>
      </c>
      <c r="E172" s="460">
        <v>6</v>
      </c>
      <c r="F172" s="460"/>
      <c r="G172" s="210">
        <f>E172</f>
        <v>6</v>
      </c>
      <c r="H172" s="135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</row>
    <row r="173" spans="1:25" s="180" customFormat="1" ht="19.5" customHeight="1" x14ac:dyDescent="0.25">
      <c r="A173" s="211" t="s">
        <v>458</v>
      </c>
      <c r="B173" s="207">
        <v>80533</v>
      </c>
      <c r="C173" s="205" t="s">
        <v>455</v>
      </c>
      <c r="D173" s="197" t="s">
        <v>14</v>
      </c>
      <c r="E173" s="443" t="s">
        <v>25</v>
      </c>
      <c r="F173" s="443"/>
      <c r="G173" s="223">
        <f>G174</f>
        <v>6</v>
      </c>
      <c r="H173" s="135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</row>
    <row r="174" spans="1:25" s="180" customFormat="1" ht="19.5" customHeight="1" x14ac:dyDescent="0.25">
      <c r="A174" s="241"/>
      <c r="B174" s="248"/>
      <c r="C174" s="17" t="s">
        <v>384</v>
      </c>
      <c r="D174" s="226" t="s">
        <v>14</v>
      </c>
      <c r="E174" s="460">
        <v>6</v>
      </c>
      <c r="F174" s="460"/>
      <c r="G174" s="210">
        <f>E174</f>
        <v>6</v>
      </c>
      <c r="H174" s="135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</row>
    <row r="175" spans="1:25" s="180" customFormat="1" ht="19.5" customHeight="1" x14ac:dyDescent="0.25">
      <c r="A175" s="211" t="s">
        <v>457</v>
      </c>
      <c r="B175" s="207">
        <v>80742</v>
      </c>
      <c r="C175" s="205" t="s">
        <v>456</v>
      </c>
      <c r="D175" s="197" t="s">
        <v>14</v>
      </c>
      <c r="E175" s="443" t="s">
        <v>25</v>
      </c>
      <c r="F175" s="443"/>
      <c r="G175" s="223">
        <f>G176</f>
        <v>6</v>
      </c>
      <c r="H175" s="135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</row>
    <row r="176" spans="1:25" s="180" customFormat="1" ht="19.5" customHeight="1" x14ac:dyDescent="0.25">
      <c r="A176" s="240"/>
      <c r="B176" s="248"/>
      <c r="C176" s="17" t="s">
        <v>384</v>
      </c>
      <c r="D176" s="226" t="s">
        <v>14</v>
      </c>
      <c r="E176" s="460">
        <v>6</v>
      </c>
      <c r="F176" s="460"/>
      <c r="G176" s="210">
        <f>E176</f>
        <v>6</v>
      </c>
      <c r="H176" s="135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</row>
    <row r="177" spans="1:25" s="132" customFormat="1" ht="19.5" customHeight="1" x14ac:dyDescent="0.25">
      <c r="A177" s="462" t="s">
        <v>142</v>
      </c>
      <c r="B177" s="462"/>
      <c r="C177" s="462"/>
      <c r="D177" s="462"/>
      <c r="E177" s="462"/>
      <c r="F177" s="462"/>
      <c r="G177" s="462"/>
      <c r="H177" s="135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</row>
    <row r="178" spans="1:25" s="132" customFormat="1" ht="19.5" customHeight="1" x14ac:dyDescent="0.25">
      <c r="A178" s="224">
        <v>6</v>
      </c>
      <c r="B178" s="224">
        <v>100000</v>
      </c>
      <c r="C178" s="463" t="s">
        <v>143</v>
      </c>
      <c r="D178" s="463"/>
      <c r="E178" s="463"/>
      <c r="F178" s="463"/>
      <c r="G178" s="225" t="s">
        <v>16</v>
      </c>
      <c r="H178" s="135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</row>
    <row r="179" spans="1:25" s="132" customFormat="1" ht="19.5" customHeight="1" x14ac:dyDescent="0.25">
      <c r="A179" s="211" t="s">
        <v>86</v>
      </c>
      <c r="B179" s="204">
        <v>101158</v>
      </c>
      <c r="C179" s="205" t="s">
        <v>264</v>
      </c>
      <c r="D179" s="11" t="s">
        <v>10</v>
      </c>
      <c r="E179" s="440" t="s">
        <v>144</v>
      </c>
      <c r="F179" s="440"/>
      <c r="G179" s="220">
        <f>SUM(G180:G183)</f>
        <v>97.390000000000015</v>
      </c>
      <c r="H179" s="135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</row>
    <row r="180" spans="1:25" s="132" customFormat="1" ht="19.5" customHeight="1" x14ac:dyDescent="0.25">
      <c r="A180" s="450"/>
      <c r="B180" s="451"/>
      <c r="C180" s="17" t="s">
        <v>479</v>
      </c>
      <c r="D180" s="18" t="s">
        <v>10</v>
      </c>
      <c r="E180" s="456">
        <f>10.65*3.2</f>
        <v>34.080000000000005</v>
      </c>
      <c r="F180" s="456"/>
      <c r="G180" s="210">
        <f>E180</f>
        <v>34.080000000000005</v>
      </c>
      <c r="H180" s="135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</row>
    <row r="181" spans="1:25" s="180" customFormat="1" ht="19.5" customHeight="1" x14ac:dyDescent="0.25">
      <c r="A181" s="452"/>
      <c r="B181" s="453"/>
      <c r="C181" s="17" t="s">
        <v>480</v>
      </c>
      <c r="D181" s="18" t="s">
        <v>10</v>
      </c>
      <c r="E181" s="496">
        <f>(1.85*3)</f>
        <v>5.5500000000000007</v>
      </c>
      <c r="F181" s="497"/>
      <c r="G181" s="210">
        <f t="shared" ref="G181:G183" si="4">E181</f>
        <v>5.5500000000000007</v>
      </c>
      <c r="H181" s="135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</row>
    <row r="182" spans="1:25" s="180" customFormat="1" ht="19.5" customHeight="1" x14ac:dyDescent="0.25">
      <c r="A182" s="452"/>
      <c r="B182" s="453"/>
      <c r="C182" s="17" t="s">
        <v>398</v>
      </c>
      <c r="D182" s="18" t="s">
        <v>10</v>
      </c>
      <c r="E182" s="496">
        <f>(1.5*3.2*2)+(1.7*3.2*2)</f>
        <v>20.480000000000004</v>
      </c>
      <c r="F182" s="497"/>
      <c r="G182" s="210">
        <f t="shared" si="4"/>
        <v>20.480000000000004</v>
      </c>
      <c r="H182" s="135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</row>
    <row r="183" spans="1:25" s="180" customFormat="1" ht="19.5" customHeight="1" x14ac:dyDescent="0.25">
      <c r="A183" s="454"/>
      <c r="B183" s="455"/>
      <c r="C183" s="17" t="s">
        <v>413</v>
      </c>
      <c r="D183" s="18" t="s">
        <v>10</v>
      </c>
      <c r="E183" s="496">
        <f>(2.12*3.2*2)+(2.16*3.2*2)+(2.12*3.2)+(0.97*3.2)</f>
        <v>37.28</v>
      </c>
      <c r="F183" s="497"/>
      <c r="G183" s="210">
        <f t="shared" si="4"/>
        <v>37.28</v>
      </c>
      <c r="H183" s="135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</row>
    <row r="184" spans="1:25" s="111" customFormat="1" ht="19.5" customHeight="1" x14ac:dyDescent="0.25">
      <c r="A184" s="445" t="s">
        <v>114</v>
      </c>
      <c r="B184" s="445"/>
      <c r="C184" s="445"/>
      <c r="D184" s="445"/>
      <c r="E184" s="445"/>
      <c r="F184" s="445"/>
      <c r="G184" s="445"/>
      <c r="H184" s="116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</row>
    <row r="185" spans="1:25" s="111" customFormat="1" ht="15.75" x14ac:dyDescent="0.25">
      <c r="A185" s="193">
        <v>7</v>
      </c>
      <c r="B185" s="193">
        <v>120000</v>
      </c>
      <c r="C185" s="464" t="s">
        <v>115</v>
      </c>
      <c r="D185" s="464"/>
      <c r="E185" s="464"/>
      <c r="F185" s="464"/>
      <c r="G185" s="194" t="s">
        <v>8</v>
      </c>
      <c r="H185" s="116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</row>
    <row r="186" spans="1:25" s="145" customFormat="1" ht="15.75" x14ac:dyDescent="0.25">
      <c r="A186" s="195" t="s">
        <v>94</v>
      </c>
      <c r="B186" s="15">
        <v>120212</v>
      </c>
      <c r="C186" s="230" t="s">
        <v>414</v>
      </c>
      <c r="D186" s="11" t="s">
        <v>10</v>
      </c>
      <c r="E186" s="443" t="s">
        <v>144</v>
      </c>
      <c r="F186" s="443"/>
      <c r="G186" s="11">
        <f>SUM(E187)</f>
        <v>264</v>
      </c>
      <c r="H186" s="116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</row>
    <row r="187" spans="1:25" s="130" customFormat="1" x14ac:dyDescent="0.25">
      <c r="A187" s="12"/>
      <c r="B187" s="12"/>
      <c r="C187" s="17" t="s">
        <v>481</v>
      </c>
      <c r="D187" s="18" t="s">
        <v>10</v>
      </c>
      <c r="E187" s="456">
        <f>(12*1)+252</f>
        <v>264</v>
      </c>
      <c r="F187" s="456"/>
      <c r="G187" s="214">
        <f>E187</f>
        <v>264</v>
      </c>
      <c r="H187" s="116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</row>
    <row r="188" spans="1:25" s="171" customFormat="1" ht="15.75" x14ac:dyDescent="0.25">
      <c r="A188" s="465" t="s">
        <v>327</v>
      </c>
      <c r="B188" s="465"/>
      <c r="C188" s="465"/>
      <c r="D188" s="465"/>
      <c r="E188" s="465"/>
      <c r="F188" s="465"/>
      <c r="G188" s="465"/>
      <c r="H188" s="116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</row>
    <row r="189" spans="1:25" s="171" customFormat="1" ht="15.75" x14ac:dyDescent="0.25">
      <c r="A189" s="231">
        <v>8</v>
      </c>
      <c r="B189" s="231">
        <v>170000</v>
      </c>
      <c r="C189" s="494" t="s">
        <v>37</v>
      </c>
      <c r="D189" s="494"/>
      <c r="E189" s="494"/>
      <c r="F189" s="494"/>
      <c r="G189" s="232" t="s">
        <v>16</v>
      </c>
      <c r="H189" s="116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</row>
    <row r="190" spans="1:25" s="171" customFormat="1" ht="15.75" x14ac:dyDescent="0.25">
      <c r="A190" s="195" t="s">
        <v>101</v>
      </c>
      <c r="B190" s="15">
        <v>170101</v>
      </c>
      <c r="C190" s="230" t="s">
        <v>395</v>
      </c>
      <c r="D190" s="11" t="s">
        <v>14</v>
      </c>
      <c r="E190" s="443" t="s">
        <v>25</v>
      </c>
      <c r="F190" s="443"/>
      <c r="G190" s="11">
        <f>G191</f>
        <v>1</v>
      </c>
      <c r="H190" s="116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</row>
    <row r="191" spans="1:25" s="171" customFormat="1" x14ac:dyDescent="0.25">
      <c r="A191" s="444"/>
      <c r="B191" s="444"/>
      <c r="C191" s="178" t="s">
        <v>412</v>
      </c>
      <c r="D191" s="12" t="s">
        <v>14</v>
      </c>
      <c r="E191" s="441">
        <v>1</v>
      </c>
      <c r="F191" s="441"/>
      <c r="G191" s="214">
        <f>E191</f>
        <v>1</v>
      </c>
      <c r="H191" s="116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</row>
    <row r="192" spans="1:25" s="180" customFormat="1" ht="15.75" x14ac:dyDescent="0.25">
      <c r="A192" s="195" t="s">
        <v>397</v>
      </c>
      <c r="B192" s="15">
        <v>170103</v>
      </c>
      <c r="C192" s="230" t="s">
        <v>396</v>
      </c>
      <c r="D192" s="197" t="s">
        <v>14</v>
      </c>
      <c r="E192" s="443" t="s">
        <v>25</v>
      </c>
      <c r="F192" s="443"/>
      <c r="G192" s="197">
        <f>G193</f>
        <v>4</v>
      </c>
      <c r="H192" s="116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</row>
    <row r="193" spans="1:25" s="180" customFormat="1" x14ac:dyDescent="0.25">
      <c r="A193" s="444"/>
      <c r="B193" s="444"/>
      <c r="C193" s="178" t="s">
        <v>482</v>
      </c>
      <c r="D193" s="209" t="s">
        <v>14</v>
      </c>
      <c r="E193" s="441">
        <v>4</v>
      </c>
      <c r="F193" s="441"/>
      <c r="G193" s="214">
        <f>E193</f>
        <v>4</v>
      </c>
      <c r="H193" s="116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</row>
    <row r="194" spans="1:25" s="131" customFormat="1" ht="19.5" customHeight="1" x14ac:dyDescent="0.25">
      <c r="A194" s="465" t="s">
        <v>375</v>
      </c>
      <c r="B194" s="465"/>
      <c r="C194" s="465"/>
      <c r="D194" s="465"/>
      <c r="E194" s="465"/>
      <c r="F194" s="465"/>
      <c r="G194" s="465"/>
      <c r="H194" s="135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</row>
    <row r="195" spans="1:25" s="131" customFormat="1" ht="19.5" customHeight="1" x14ac:dyDescent="0.25">
      <c r="A195" s="231">
        <v>9</v>
      </c>
      <c r="B195" s="231">
        <v>180000</v>
      </c>
      <c r="C195" s="494" t="s">
        <v>87</v>
      </c>
      <c r="D195" s="494"/>
      <c r="E195" s="494"/>
      <c r="F195" s="494"/>
      <c r="G195" s="232" t="s">
        <v>16</v>
      </c>
      <c r="H195" s="135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</row>
    <row r="196" spans="1:25" s="171" customFormat="1" ht="19.5" customHeight="1" x14ac:dyDescent="0.25">
      <c r="A196" s="195" t="s">
        <v>102</v>
      </c>
      <c r="B196" s="15">
        <v>180114</v>
      </c>
      <c r="C196" s="230" t="s">
        <v>322</v>
      </c>
      <c r="D196" s="11" t="s">
        <v>10</v>
      </c>
      <c r="E196" s="443" t="s">
        <v>144</v>
      </c>
      <c r="F196" s="443"/>
      <c r="G196" s="11">
        <f>G197</f>
        <v>1.8900000000000001</v>
      </c>
      <c r="H196" s="135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</row>
    <row r="197" spans="1:25" s="171" customFormat="1" ht="19.5" customHeight="1" x14ac:dyDescent="0.25">
      <c r="A197" s="444"/>
      <c r="B197" s="444"/>
      <c r="C197" s="178" t="s">
        <v>483</v>
      </c>
      <c r="D197" s="12" t="s">
        <v>10</v>
      </c>
      <c r="E197" s="441">
        <f>(0.9*2.1)</f>
        <v>1.8900000000000001</v>
      </c>
      <c r="F197" s="441"/>
      <c r="G197" s="214">
        <f>E197</f>
        <v>1.8900000000000001</v>
      </c>
      <c r="H197" s="135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</row>
    <row r="198" spans="1:25" s="156" customFormat="1" ht="31.5" customHeight="1" x14ac:dyDescent="0.25">
      <c r="A198" s="195" t="s">
        <v>342</v>
      </c>
      <c r="B198" s="161">
        <v>180111</v>
      </c>
      <c r="C198" s="162" t="s">
        <v>399</v>
      </c>
      <c r="D198" s="161" t="s">
        <v>10</v>
      </c>
      <c r="E198" s="443" t="s">
        <v>144</v>
      </c>
      <c r="F198" s="443"/>
      <c r="G198" s="11">
        <f>G199</f>
        <v>19.799999999999997</v>
      </c>
      <c r="H198" s="135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</row>
    <row r="199" spans="1:25" s="156" customFormat="1" ht="19.5" customHeight="1" x14ac:dyDescent="0.25">
      <c r="A199" s="444"/>
      <c r="B199" s="444"/>
      <c r="C199" s="178" t="s">
        <v>484</v>
      </c>
      <c r="D199" s="12" t="s">
        <v>10</v>
      </c>
      <c r="E199" s="441">
        <f>(1.5*1.2*11)</f>
        <v>19.799999999999997</v>
      </c>
      <c r="F199" s="441"/>
      <c r="G199" s="214">
        <f>E199</f>
        <v>19.799999999999997</v>
      </c>
      <c r="H199" s="135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</row>
    <row r="200" spans="1:25" s="156" customFormat="1" ht="19.5" customHeight="1" x14ac:dyDescent="0.25">
      <c r="A200" s="195" t="s">
        <v>343</v>
      </c>
      <c r="B200" s="161">
        <v>180506</v>
      </c>
      <c r="C200" s="162" t="s">
        <v>230</v>
      </c>
      <c r="D200" s="161" t="s">
        <v>10</v>
      </c>
      <c r="E200" s="443" t="s">
        <v>144</v>
      </c>
      <c r="F200" s="443"/>
      <c r="G200" s="11">
        <f>G201</f>
        <v>4.8</v>
      </c>
      <c r="H200" s="135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</row>
    <row r="201" spans="1:25" s="156" customFormat="1" ht="19.5" customHeight="1" x14ac:dyDescent="0.25">
      <c r="A201" s="12"/>
      <c r="B201" s="12"/>
      <c r="C201" s="178" t="s">
        <v>485</v>
      </c>
      <c r="D201" s="12" t="s">
        <v>10</v>
      </c>
      <c r="E201" s="441">
        <v>4.8</v>
      </c>
      <c r="F201" s="441"/>
      <c r="G201" s="214">
        <f>E201</f>
        <v>4.8</v>
      </c>
      <c r="H201" s="135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</row>
    <row r="202" spans="1:25" s="180" customFormat="1" ht="19.5" customHeight="1" x14ac:dyDescent="0.25">
      <c r="A202" s="195" t="s">
        <v>400</v>
      </c>
      <c r="B202" s="161">
        <v>180115</v>
      </c>
      <c r="C202" s="162" t="s">
        <v>401</v>
      </c>
      <c r="D202" s="161" t="s">
        <v>10</v>
      </c>
      <c r="E202" s="443" t="s">
        <v>144</v>
      </c>
      <c r="F202" s="443"/>
      <c r="G202" s="197">
        <f>G203+G204</f>
        <v>7.25</v>
      </c>
      <c r="H202" s="135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</row>
    <row r="203" spans="1:25" s="180" customFormat="1" ht="19.5" customHeight="1" x14ac:dyDescent="0.25">
      <c r="A203" s="450"/>
      <c r="B203" s="451"/>
      <c r="C203" s="178" t="s">
        <v>487</v>
      </c>
      <c r="D203" s="209" t="s">
        <v>10</v>
      </c>
      <c r="E203" s="441">
        <f>(0.5*0.5*4)</f>
        <v>1</v>
      </c>
      <c r="F203" s="441"/>
      <c r="G203" s="214">
        <f>E203</f>
        <v>1</v>
      </c>
      <c r="H203" s="135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</row>
    <row r="204" spans="1:25" s="239" customFormat="1" ht="19.5" customHeight="1" x14ac:dyDescent="0.25">
      <c r="A204" s="454"/>
      <c r="B204" s="455"/>
      <c r="C204" s="178" t="s">
        <v>486</v>
      </c>
      <c r="D204" s="236" t="s">
        <v>10</v>
      </c>
      <c r="E204" s="442">
        <f>(2.5*0.5*5)</f>
        <v>6.25</v>
      </c>
      <c r="F204" s="461"/>
      <c r="G204" s="237">
        <f>E204</f>
        <v>6.25</v>
      </c>
      <c r="H204" s="135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</row>
    <row r="205" spans="1:25" s="170" customFormat="1" ht="19.5" customHeight="1" x14ac:dyDescent="0.25">
      <c r="A205" s="465" t="s">
        <v>376</v>
      </c>
      <c r="B205" s="465"/>
      <c r="C205" s="465"/>
      <c r="D205" s="465"/>
      <c r="E205" s="465"/>
      <c r="F205" s="465"/>
      <c r="G205" s="465"/>
      <c r="H205" s="135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</row>
    <row r="206" spans="1:25" s="133" customFormat="1" ht="19.5" customHeight="1" x14ac:dyDescent="0.25">
      <c r="A206" s="193">
        <v>10</v>
      </c>
      <c r="B206" s="193"/>
      <c r="C206" s="491" t="s">
        <v>232</v>
      </c>
      <c r="D206" s="448"/>
      <c r="E206" s="448"/>
      <c r="F206" s="448"/>
      <c r="G206" s="194" t="s">
        <v>16</v>
      </c>
      <c r="H206" s="116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</row>
    <row r="207" spans="1:25" s="101" customFormat="1" ht="19.5" customHeight="1" x14ac:dyDescent="0.25">
      <c r="A207" s="195" t="s">
        <v>128</v>
      </c>
      <c r="B207" s="161">
        <v>190201</v>
      </c>
      <c r="C207" s="162" t="s">
        <v>233</v>
      </c>
      <c r="D207" s="161" t="s">
        <v>10</v>
      </c>
      <c r="E207" s="443" t="s">
        <v>144</v>
      </c>
      <c r="F207" s="443"/>
      <c r="G207" s="11">
        <f>SUM(E208)</f>
        <v>4.8</v>
      </c>
      <c r="H207" s="135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</row>
    <row r="208" spans="1:25" s="101" customFormat="1" ht="19.5" customHeight="1" x14ac:dyDescent="0.25">
      <c r="A208" s="444"/>
      <c r="B208" s="444"/>
      <c r="C208" s="17" t="s">
        <v>488</v>
      </c>
      <c r="D208" s="12" t="s">
        <v>10</v>
      </c>
      <c r="E208" s="441">
        <f>E201</f>
        <v>4.8</v>
      </c>
      <c r="F208" s="441"/>
      <c r="G208" s="214">
        <f>G207</f>
        <v>4.8</v>
      </c>
      <c r="H208" s="135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</row>
    <row r="209" spans="1:25" s="239" customFormat="1" ht="19.5" customHeight="1" x14ac:dyDescent="0.25">
      <c r="A209" s="195" t="s">
        <v>460</v>
      </c>
      <c r="B209" s="161">
        <v>190104</v>
      </c>
      <c r="C209" s="162" t="s">
        <v>462</v>
      </c>
      <c r="D209" s="161" t="s">
        <v>10</v>
      </c>
      <c r="E209" s="443" t="s">
        <v>144</v>
      </c>
      <c r="F209" s="443"/>
      <c r="G209" s="238">
        <f>SUM(E210)</f>
        <v>7.25</v>
      </c>
      <c r="H209" s="135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</row>
    <row r="210" spans="1:25" s="239" customFormat="1" ht="19.5" customHeight="1" x14ac:dyDescent="0.25">
      <c r="A210" s="236"/>
      <c r="B210" s="236"/>
      <c r="C210" s="17" t="s">
        <v>489</v>
      </c>
      <c r="D210" s="236"/>
      <c r="E210" s="442">
        <f>7.25</f>
        <v>7.25</v>
      </c>
      <c r="F210" s="461"/>
      <c r="G210" s="237">
        <f>E210</f>
        <v>7.25</v>
      </c>
      <c r="H210" s="135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</row>
    <row r="211" spans="1:25" s="170" customFormat="1" ht="19.5" customHeight="1" x14ac:dyDescent="0.25">
      <c r="A211" s="465" t="s">
        <v>377</v>
      </c>
      <c r="B211" s="465"/>
      <c r="C211" s="465"/>
      <c r="D211" s="465"/>
      <c r="E211" s="465"/>
      <c r="F211" s="465"/>
      <c r="G211" s="465"/>
      <c r="H211" s="135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</row>
    <row r="212" spans="1:25" s="170" customFormat="1" ht="19.5" customHeight="1" x14ac:dyDescent="0.25">
      <c r="A212" s="193">
        <v>11</v>
      </c>
      <c r="B212" s="193">
        <v>210000</v>
      </c>
      <c r="C212" s="491" t="s">
        <v>235</v>
      </c>
      <c r="D212" s="448"/>
      <c r="E212" s="448"/>
      <c r="F212" s="448"/>
      <c r="G212" s="194" t="s">
        <v>16</v>
      </c>
      <c r="H212" s="135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</row>
    <row r="213" spans="1:25" s="170" customFormat="1" ht="19.5" customHeight="1" x14ac:dyDescent="0.25">
      <c r="A213" s="195" t="s">
        <v>141</v>
      </c>
      <c r="B213" s="161">
        <v>210498</v>
      </c>
      <c r="C213" s="162" t="s">
        <v>265</v>
      </c>
      <c r="D213" s="161" t="s">
        <v>10</v>
      </c>
      <c r="E213" s="443" t="s">
        <v>144</v>
      </c>
      <c r="F213" s="443"/>
      <c r="G213" s="11">
        <f>SUM(G214:G215)</f>
        <v>420</v>
      </c>
      <c r="H213" s="135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</row>
    <row r="214" spans="1:25" s="170" customFormat="1" ht="19.5" customHeight="1" x14ac:dyDescent="0.25">
      <c r="A214" s="450"/>
      <c r="B214" s="451"/>
      <c r="C214" s="178" t="s">
        <v>490</v>
      </c>
      <c r="D214" s="12" t="s">
        <v>10</v>
      </c>
      <c r="E214" s="441">
        <v>210</v>
      </c>
      <c r="F214" s="441"/>
      <c r="G214" s="214">
        <f>E214</f>
        <v>210</v>
      </c>
      <c r="H214" s="135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</row>
    <row r="215" spans="1:25" s="175" customFormat="1" ht="19.5" customHeight="1" x14ac:dyDescent="0.25">
      <c r="A215" s="454"/>
      <c r="B215" s="455"/>
      <c r="C215" s="178" t="s">
        <v>491</v>
      </c>
      <c r="D215" s="12" t="s">
        <v>10</v>
      </c>
      <c r="E215" s="441">
        <v>210</v>
      </c>
      <c r="F215" s="441"/>
      <c r="G215" s="214">
        <f>E215</f>
        <v>210</v>
      </c>
      <c r="H215" s="135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</row>
    <row r="216" spans="1:25" s="171" customFormat="1" ht="19.5" customHeight="1" x14ac:dyDescent="0.25">
      <c r="A216" s="445" t="s">
        <v>328</v>
      </c>
      <c r="B216" s="445"/>
      <c r="C216" s="445"/>
      <c r="D216" s="445"/>
      <c r="E216" s="445"/>
      <c r="F216" s="445"/>
      <c r="G216" s="445"/>
      <c r="H216" s="135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</row>
    <row r="217" spans="1:25" s="171" customFormat="1" ht="19.5" customHeight="1" x14ac:dyDescent="0.25">
      <c r="A217" s="193">
        <v>12</v>
      </c>
      <c r="B217" s="193">
        <v>200000</v>
      </c>
      <c r="C217" s="448" t="s">
        <v>329</v>
      </c>
      <c r="D217" s="448"/>
      <c r="E217" s="448"/>
      <c r="F217" s="448"/>
      <c r="G217" s="194" t="s">
        <v>16</v>
      </c>
      <c r="H217" s="135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</row>
    <row r="218" spans="1:25" s="171" customFormat="1" ht="19.5" customHeight="1" x14ac:dyDescent="0.25">
      <c r="A218" s="211" t="s">
        <v>145</v>
      </c>
      <c r="B218" s="161">
        <v>200499</v>
      </c>
      <c r="C218" s="162" t="s">
        <v>330</v>
      </c>
      <c r="D218" s="161" t="s">
        <v>10</v>
      </c>
      <c r="E218" s="440" t="s">
        <v>144</v>
      </c>
      <c r="F218" s="440"/>
      <c r="G218" s="220">
        <f>G219</f>
        <v>3</v>
      </c>
      <c r="H218" s="135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</row>
    <row r="219" spans="1:25" s="171" customFormat="1" ht="19.5" customHeight="1" x14ac:dyDescent="0.25">
      <c r="A219" s="458"/>
      <c r="B219" s="458"/>
      <c r="C219" s="178" t="s">
        <v>415</v>
      </c>
      <c r="D219" s="12" t="s">
        <v>10</v>
      </c>
      <c r="E219" s="459">
        <v>3</v>
      </c>
      <c r="F219" s="459"/>
      <c r="G219" s="233">
        <f>E219</f>
        <v>3</v>
      </c>
      <c r="H219" s="135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</row>
    <row r="220" spans="1:25" s="171" customFormat="1" ht="19.5" customHeight="1" x14ac:dyDescent="0.25">
      <c r="A220" s="211" t="s">
        <v>177</v>
      </c>
      <c r="B220" s="161">
        <v>200101</v>
      </c>
      <c r="C220" s="162" t="s">
        <v>331</v>
      </c>
      <c r="D220" s="161" t="s">
        <v>10</v>
      </c>
      <c r="E220" s="440" t="s">
        <v>144</v>
      </c>
      <c r="F220" s="440"/>
      <c r="G220" s="220">
        <f>G221</f>
        <v>3</v>
      </c>
      <c r="H220" s="135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</row>
    <row r="221" spans="1:25" s="171" customFormat="1" ht="19.5" customHeight="1" x14ac:dyDescent="0.25">
      <c r="A221" s="458"/>
      <c r="B221" s="458"/>
      <c r="C221" s="178" t="s">
        <v>415</v>
      </c>
      <c r="D221" s="12" t="s">
        <v>10</v>
      </c>
      <c r="E221" s="459">
        <v>3</v>
      </c>
      <c r="F221" s="459"/>
      <c r="G221" s="233">
        <f>E221</f>
        <v>3</v>
      </c>
      <c r="H221" s="135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</row>
    <row r="222" spans="1:25" s="171" customFormat="1" ht="19.5" customHeight="1" x14ac:dyDescent="0.25">
      <c r="A222" s="211" t="s">
        <v>344</v>
      </c>
      <c r="B222" s="161">
        <v>200201</v>
      </c>
      <c r="C222" s="162" t="s">
        <v>332</v>
      </c>
      <c r="D222" s="161" t="s">
        <v>10</v>
      </c>
      <c r="E222" s="440" t="s">
        <v>144</v>
      </c>
      <c r="F222" s="440"/>
      <c r="G222" s="220">
        <f>G223</f>
        <v>5</v>
      </c>
      <c r="H222" s="135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</row>
    <row r="223" spans="1:25" s="171" customFormat="1" ht="19.5" customHeight="1" x14ac:dyDescent="0.25">
      <c r="A223" s="458"/>
      <c r="B223" s="458"/>
      <c r="C223" s="178" t="s">
        <v>492</v>
      </c>
      <c r="D223" s="12" t="s">
        <v>10</v>
      </c>
      <c r="E223" s="459">
        <f>3+2</f>
        <v>5</v>
      </c>
      <c r="F223" s="459"/>
      <c r="G223" s="233">
        <f>E223</f>
        <v>5</v>
      </c>
      <c r="H223" s="135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</row>
    <row r="224" spans="1:25" s="171" customFormat="1" ht="19.5" customHeight="1" x14ac:dyDescent="0.25">
      <c r="A224" s="211" t="s">
        <v>345</v>
      </c>
      <c r="B224" s="161">
        <v>201302</v>
      </c>
      <c r="C224" s="162" t="s">
        <v>333</v>
      </c>
      <c r="D224" s="161" t="s">
        <v>10</v>
      </c>
      <c r="E224" s="440" t="s">
        <v>144</v>
      </c>
      <c r="F224" s="440"/>
      <c r="G224" s="220">
        <f>G225+G226+G227</f>
        <v>14.474999999999998</v>
      </c>
      <c r="H224" s="135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</row>
    <row r="225" spans="1:25" s="171" customFormat="1" ht="19.5" customHeight="1" x14ac:dyDescent="0.25">
      <c r="A225" s="499"/>
      <c r="B225" s="500"/>
      <c r="C225" s="178" t="s">
        <v>495</v>
      </c>
      <c r="D225" s="12" t="s">
        <v>10</v>
      </c>
      <c r="E225" s="459">
        <f>(4.1*0.75)+(0.75*2)</f>
        <v>4.5749999999999993</v>
      </c>
      <c r="F225" s="459"/>
      <c r="G225" s="233">
        <f>E225</f>
        <v>4.5749999999999993</v>
      </c>
      <c r="H225" s="135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</row>
    <row r="226" spans="1:25" s="180" customFormat="1" ht="19.5" customHeight="1" x14ac:dyDescent="0.25">
      <c r="A226" s="501"/>
      <c r="B226" s="502"/>
      <c r="C226" s="178" t="s">
        <v>493</v>
      </c>
      <c r="D226" s="209" t="s">
        <v>10</v>
      </c>
      <c r="E226" s="488">
        <f>2*0.6</f>
        <v>1.2</v>
      </c>
      <c r="F226" s="489"/>
      <c r="G226" s="233">
        <f>E226</f>
        <v>1.2</v>
      </c>
      <c r="H226" s="135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</row>
    <row r="227" spans="1:25" s="239" customFormat="1" ht="19.5" customHeight="1" x14ac:dyDescent="0.25">
      <c r="A227" s="503"/>
      <c r="B227" s="504"/>
      <c r="C227" s="178" t="s">
        <v>494</v>
      </c>
      <c r="D227" s="236" t="s">
        <v>10</v>
      </c>
      <c r="E227" s="488">
        <f>(4*0.75*2)+(1.8*0.75*2)</f>
        <v>8.6999999999999993</v>
      </c>
      <c r="F227" s="489"/>
      <c r="G227" s="235">
        <f>E227</f>
        <v>8.6999999999999993</v>
      </c>
      <c r="H227" s="135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</row>
    <row r="228" spans="1:25" s="175" customFormat="1" ht="19.5" customHeight="1" x14ac:dyDescent="0.25">
      <c r="A228" s="445" t="s">
        <v>378</v>
      </c>
      <c r="B228" s="445"/>
      <c r="C228" s="445"/>
      <c r="D228" s="445"/>
      <c r="E228" s="445"/>
      <c r="F228" s="445"/>
      <c r="G228" s="445"/>
      <c r="H228" s="135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</row>
    <row r="229" spans="1:25" s="175" customFormat="1" ht="19.5" customHeight="1" x14ac:dyDescent="0.25">
      <c r="A229" s="193">
        <v>13</v>
      </c>
      <c r="B229" s="193">
        <v>85000</v>
      </c>
      <c r="C229" s="448" t="s">
        <v>335</v>
      </c>
      <c r="D229" s="448"/>
      <c r="E229" s="448"/>
      <c r="F229" s="448"/>
      <c r="G229" s="194" t="s">
        <v>16</v>
      </c>
      <c r="H229" s="135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</row>
    <row r="230" spans="1:25" s="175" customFormat="1" ht="19.5" customHeight="1" x14ac:dyDescent="0.25">
      <c r="A230" s="211" t="s">
        <v>146</v>
      </c>
      <c r="B230" s="161">
        <v>85003</v>
      </c>
      <c r="C230" s="162" t="s">
        <v>336</v>
      </c>
      <c r="D230" s="161" t="s">
        <v>337</v>
      </c>
      <c r="E230" s="440" t="s">
        <v>25</v>
      </c>
      <c r="F230" s="440"/>
      <c r="G230" s="220">
        <f>G231</f>
        <v>6</v>
      </c>
      <c r="H230" s="135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</row>
    <row r="231" spans="1:25" s="175" customFormat="1" ht="19.5" customHeight="1" x14ac:dyDescent="0.25">
      <c r="A231" s="458"/>
      <c r="B231" s="458"/>
      <c r="C231" s="178" t="s">
        <v>340</v>
      </c>
      <c r="D231" s="181" t="s">
        <v>337</v>
      </c>
      <c r="E231" s="459">
        <v>6</v>
      </c>
      <c r="F231" s="459"/>
      <c r="G231" s="233">
        <f>E231</f>
        <v>6</v>
      </c>
      <c r="H231" s="135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</row>
    <row r="232" spans="1:25" s="175" customFormat="1" ht="19.5" customHeight="1" x14ac:dyDescent="0.25">
      <c r="A232" s="211" t="s">
        <v>346</v>
      </c>
      <c r="B232" s="161">
        <v>71598</v>
      </c>
      <c r="C232" s="162" t="s">
        <v>338</v>
      </c>
      <c r="D232" s="161" t="s">
        <v>337</v>
      </c>
      <c r="E232" s="440" t="s">
        <v>25</v>
      </c>
      <c r="F232" s="440"/>
      <c r="G232" s="220">
        <f>G233</f>
        <v>11</v>
      </c>
      <c r="H232" s="135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</row>
    <row r="233" spans="1:25" s="175" customFormat="1" ht="19.5" customHeight="1" x14ac:dyDescent="0.25">
      <c r="A233" s="458"/>
      <c r="B233" s="458"/>
      <c r="C233" s="178" t="s">
        <v>340</v>
      </c>
      <c r="D233" s="181" t="s">
        <v>337</v>
      </c>
      <c r="E233" s="459">
        <v>11</v>
      </c>
      <c r="F233" s="459"/>
      <c r="G233" s="233">
        <f>E233</f>
        <v>11</v>
      </c>
      <c r="H233" s="135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</row>
    <row r="234" spans="1:25" s="175" customFormat="1" ht="19.5" customHeight="1" x14ac:dyDescent="0.25">
      <c r="A234" s="211" t="s">
        <v>347</v>
      </c>
      <c r="B234" s="161">
        <v>91046</v>
      </c>
      <c r="C234" s="162" t="s">
        <v>339</v>
      </c>
      <c r="D234" s="161" t="s">
        <v>337</v>
      </c>
      <c r="E234" s="440" t="s">
        <v>25</v>
      </c>
      <c r="F234" s="440"/>
      <c r="G234" s="220">
        <f>G235</f>
        <v>20</v>
      </c>
      <c r="H234" s="135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</row>
    <row r="235" spans="1:25" s="175" customFormat="1" ht="19.5" customHeight="1" x14ac:dyDescent="0.25">
      <c r="A235" s="458"/>
      <c r="B235" s="458"/>
      <c r="C235" s="178" t="s">
        <v>340</v>
      </c>
      <c r="D235" s="181" t="s">
        <v>337</v>
      </c>
      <c r="E235" s="459">
        <v>20</v>
      </c>
      <c r="F235" s="459"/>
      <c r="G235" s="233">
        <f>E235</f>
        <v>20</v>
      </c>
      <c r="H235" s="135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</row>
    <row r="236" spans="1:25" s="111" customFormat="1" ht="19.5" customHeight="1" x14ac:dyDescent="0.25">
      <c r="A236" s="445" t="s">
        <v>379</v>
      </c>
      <c r="B236" s="445"/>
      <c r="C236" s="445"/>
      <c r="D236" s="445"/>
      <c r="E236" s="445"/>
      <c r="F236" s="445"/>
      <c r="G236" s="445"/>
      <c r="H236" s="135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</row>
    <row r="237" spans="1:25" s="103" customFormat="1" ht="19.5" customHeight="1" x14ac:dyDescent="0.25">
      <c r="A237" s="193">
        <v>14</v>
      </c>
      <c r="B237" s="193">
        <v>220000</v>
      </c>
      <c r="C237" s="448" t="s">
        <v>238</v>
      </c>
      <c r="D237" s="448"/>
      <c r="E237" s="448"/>
      <c r="F237" s="448"/>
      <c r="G237" s="194" t="s">
        <v>16</v>
      </c>
      <c r="H237" s="135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</row>
    <row r="238" spans="1:25" s="171" customFormat="1" ht="19.5" customHeight="1" x14ac:dyDescent="0.25">
      <c r="A238" s="211" t="s">
        <v>348</v>
      </c>
      <c r="B238" s="161">
        <v>221101</v>
      </c>
      <c r="C238" s="162" t="s">
        <v>323</v>
      </c>
      <c r="D238" s="161" t="s">
        <v>10</v>
      </c>
      <c r="E238" s="440" t="s">
        <v>144</v>
      </c>
      <c r="F238" s="440"/>
      <c r="G238" s="220">
        <f>G239</f>
        <v>182</v>
      </c>
      <c r="H238" s="135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</row>
    <row r="239" spans="1:25" s="171" customFormat="1" ht="19.5" customHeight="1" x14ac:dyDescent="0.25">
      <c r="A239" s="458"/>
      <c r="B239" s="458"/>
      <c r="C239" s="178" t="s">
        <v>386</v>
      </c>
      <c r="D239" s="12" t="s">
        <v>10</v>
      </c>
      <c r="E239" s="459">
        <v>182</v>
      </c>
      <c r="F239" s="459"/>
      <c r="G239" s="233">
        <f>E239</f>
        <v>182</v>
      </c>
      <c r="H239" s="135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</row>
    <row r="240" spans="1:25" s="171" customFormat="1" ht="19.5" customHeight="1" x14ac:dyDescent="0.25">
      <c r="A240" s="211" t="s">
        <v>349</v>
      </c>
      <c r="B240" s="161">
        <v>221102</v>
      </c>
      <c r="C240" s="162" t="s">
        <v>324</v>
      </c>
      <c r="D240" s="161" t="s">
        <v>10</v>
      </c>
      <c r="E240" s="440" t="s">
        <v>144</v>
      </c>
      <c r="F240" s="440"/>
      <c r="G240" s="220">
        <f>G241</f>
        <v>169.84</v>
      </c>
      <c r="H240" s="135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</row>
    <row r="241" spans="1:25" s="171" customFormat="1" ht="19.5" customHeight="1" x14ac:dyDescent="0.25">
      <c r="A241" s="458"/>
      <c r="B241" s="458"/>
      <c r="C241" s="178" t="s">
        <v>387</v>
      </c>
      <c r="D241" s="12" t="s">
        <v>10</v>
      </c>
      <c r="E241" s="459">
        <v>169.84</v>
      </c>
      <c r="F241" s="459"/>
      <c r="G241" s="233">
        <f>E241</f>
        <v>169.84</v>
      </c>
      <c r="H241" s="135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</row>
    <row r="242" spans="1:25" s="171" customFormat="1" ht="38.25" customHeight="1" x14ac:dyDescent="0.25">
      <c r="A242" s="211" t="s">
        <v>350</v>
      </c>
      <c r="B242" s="161">
        <v>221120</v>
      </c>
      <c r="C242" s="162" t="s">
        <v>325</v>
      </c>
      <c r="D242" s="161" t="s">
        <v>10</v>
      </c>
      <c r="E242" s="440" t="s">
        <v>144</v>
      </c>
      <c r="F242" s="440"/>
      <c r="G242" s="220">
        <f>G243</f>
        <v>2</v>
      </c>
      <c r="H242" s="135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</row>
    <row r="243" spans="1:25" s="171" customFormat="1" ht="19.5" customHeight="1" x14ac:dyDescent="0.25">
      <c r="A243" s="458"/>
      <c r="B243" s="458"/>
      <c r="C243" s="178" t="s">
        <v>496</v>
      </c>
      <c r="D243" s="12" t="s">
        <v>10</v>
      </c>
      <c r="E243" s="459">
        <v>2</v>
      </c>
      <c r="F243" s="459"/>
      <c r="G243" s="233">
        <f>E243</f>
        <v>2</v>
      </c>
      <c r="H243" s="135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</row>
    <row r="244" spans="1:25" s="153" customFormat="1" ht="29.25" customHeight="1" x14ac:dyDescent="0.25">
      <c r="A244" s="211" t="s">
        <v>351</v>
      </c>
      <c r="B244" s="161">
        <v>220100</v>
      </c>
      <c r="C244" s="162" t="s">
        <v>266</v>
      </c>
      <c r="D244" s="161" t="s">
        <v>10</v>
      </c>
      <c r="E244" s="440" t="s">
        <v>144</v>
      </c>
      <c r="F244" s="440"/>
      <c r="G244" s="220">
        <f>G245</f>
        <v>19.37</v>
      </c>
      <c r="H244" s="184"/>
      <c r="I244" s="150"/>
      <c r="J244" s="150"/>
      <c r="K244" s="150"/>
      <c r="L244" s="150"/>
      <c r="M244" s="150"/>
      <c r="N244" s="150"/>
      <c r="O244" s="150"/>
      <c r="P244" s="150"/>
      <c r="Q244" s="150"/>
      <c r="R244" s="150"/>
      <c r="S244" s="150"/>
      <c r="T244" s="150"/>
      <c r="U244" s="150"/>
      <c r="V244" s="150"/>
      <c r="W244" s="150"/>
      <c r="X244" s="150"/>
      <c r="Y244" s="150"/>
    </row>
    <row r="245" spans="1:25" s="111" customFormat="1" ht="19.5" customHeight="1" x14ac:dyDescent="0.25">
      <c r="A245" s="458"/>
      <c r="B245" s="458"/>
      <c r="C245" s="178" t="s">
        <v>388</v>
      </c>
      <c r="D245" s="12" t="s">
        <v>10</v>
      </c>
      <c r="E245" s="459">
        <v>19.37</v>
      </c>
      <c r="F245" s="459"/>
      <c r="G245" s="233">
        <f>E245</f>
        <v>19.37</v>
      </c>
      <c r="H245" s="116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</row>
    <row r="246" spans="1:25" s="153" customFormat="1" ht="19.5" customHeight="1" x14ac:dyDescent="0.25">
      <c r="A246" s="211" t="s">
        <v>352</v>
      </c>
      <c r="B246" s="161">
        <v>220309</v>
      </c>
      <c r="C246" s="162" t="s">
        <v>267</v>
      </c>
      <c r="D246" s="161" t="s">
        <v>10</v>
      </c>
      <c r="E246" s="440" t="s">
        <v>144</v>
      </c>
      <c r="F246" s="440"/>
      <c r="G246" s="220">
        <f>G247</f>
        <v>23.672000000000001</v>
      </c>
      <c r="H246" s="184"/>
      <c r="I246" s="150"/>
      <c r="J246" s="150"/>
      <c r="K246" s="150"/>
      <c r="L246" s="150"/>
      <c r="M246" s="150"/>
      <c r="N246" s="150"/>
      <c r="O246" s="150"/>
      <c r="P246" s="150"/>
      <c r="Q246" s="150"/>
      <c r="R246" s="150"/>
      <c r="S246" s="150"/>
      <c r="T246" s="150"/>
      <c r="U246" s="150"/>
      <c r="V246" s="150"/>
      <c r="W246" s="150"/>
      <c r="X246" s="150"/>
      <c r="Y246" s="150"/>
    </row>
    <row r="247" spans="1:25" s="159" customFormat="1" ht="19.5" customHeight="1" x14ac:dyDescent="0.25">
      <c r="A247" s="458"/>
      <c r="B247" s="458"/>
      <c r="C247" s="178" t="s">
        <v>389</v>
      </c>
      <c r="D247" s="12" t="s">
        <v>10</v>
      </c>
      <c r="E247" s="459">
        <f>(1.65*5.74+1.65*5.74)+4.73</f>
        <v>23.672000000000001</v>
      </c>
      <c r="F247" s="459"/>
      <c r="G247" s="233">
        <f>E247</f>
        <v>23.672000000000001</v>
      </c>
      <c r="H247" s="116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</row>
    <row r="248" spans="1:25" s="153" customFormat="1" ht="33.75" customHeight="1" x14ac:dyDescent="0.25">
      <c r="A248" s="211" t="s">
        <v>353</v>
      </c>
      <c r="B248" s="161">
        <v>220310</v>
      </c>
      <c r="C248" s="162" t="s">
        <v>268</v>
      </c>
      <c r="D248" s="161" t="s">
        <v>11</v>
      </c>
      <c r="E248" s="440" t="s">
        <v>155</v>
      </c>
      <c r="F248" s="440"/>
      <c r="G248" s="220">
        <f>G249</f>
        <v>24.139999999999997</v>
      </c>
      <c r="H248" s="184"/>
      <c r="I248" s="150"/>
      <c r="J248" s="150"/>
      <c r="K248" s="150"/>
      <c r="L248" s="150"/>
      <c r="M248" s="150"/>
      <c r="N248" s="150"/>
      <c r="O248" s="150"/>
      <c r="P248" s="150"/>
      <c r="Q248" s="150"/>
      <c r="R248" s="150"/>
      <c r="S248" s="150"/>
      <c r="T248" s="150"/>
      <c r="U248" s="150"/>
      <c r="V248" s="150"/>
      <c r="W248" s="150"/>
      <c r="X248" s="150"/>
      <c r="Y248" s="150"/>
    </row>
    <row r="249" spans="1:25" s="159" customFormat="1" ht="19.5" customHeight="1" x14ac:dyDescent="0.25">
      <c r="A249" s="458"/>
      <c r="B249" s="458"/>
      <c r="C249" s="178" t="s">
        <v>389</v>
      </c>
      <c r="D249" s="12" t="s">
        <v>11</v>
      </c>
      <c r="E249" s="459">
        <f>(1.65+1.65+5.74+5.74)+1.53+3.15+1.53+3.15</f>
        <v>24.139999999999997</v>
      </c>
      <c r="F249" s="459"/>
      <c r="G249" s="233">
        <f>E249</f>
        <v>24.139999999999997</v>
      </c>
      <c r="H249" s="116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</row>
    <row r="250" spans="1:25" s="170" customFormat="1" ht="19.5" customHeight="1" x14ac:dyDescent="0.25">
      <c r="A250" s="445" t="s">
        <v>380</v>
      </c>
      <c r="B250" s="446"/>
      <c r="C250" s="446"/>
      <c r="D250" s="446"/>
      <c r="E250" s="446"/>
      <c r="F250" s="446"/>
      <c r="G250" s="446"/>
      <c r="H250" s="135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</row>
    <row r="251" spans="1:25" s="170" customFormat="1" ht="19.5" customHeight="1" x14ac:dyDescent="0.25">
      <c r="A251" s="193">
        <v>15</v>
      </c>
      <c r="B251" s="193">
        <v>230000</v>
      </c>
      <c r="C251" s="448" t="s">
        <v>240</v>
      </c>
      <c r="D251" s="448"/>
      <c r="E251" s="448"/>
      <c r="F251" s="448"/>
      <c r="G251" s="194" t="s">
        <v>8</v>
      </c>
      <c r="H251" s="135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</row>
    <row r="252" spans="1:25" s="171" customFormat="1" ht="19.5" customHeight="1" x14ac:dyDescent="0.25">
      <c r="A252" s="195" t="s">
        <v>354</v>
      </c>
      <c r="B252" s="161">
        <v>230102</v>
      </c>
      <c r="C252" s="162" t="s">
        <v>326</v>
      </c>
      <c r="D252" s="161" t="s">
        <v>14</v>
      </c>
      <c r="E252" s="443" t="s">
        <v>25</v>
      </c>
      <c r="F252" s="443"/>
      <c r="G252" s="11">
        <f>G253</f>
        <v>7</v>
      </c>
      <c r="H252" s="135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</row>
    <row r="253" spans="1:25" s="171" customFormat="1" ht="19.5" customHeight="1" x14ac:dyDescent="0.25">
      <c r="A253" s="444"/>
      <c r="B253" s="444"/>
      <c r="C253" s="17" t="s">
        <v>390</v>
      </c>
      <c r="D253" s="182" t="s">
        <v>14</v>
      </c>
      <c r="E253" s="441">
        <v>7</v>
      </c>
      <c r="F253" s="441"/>
      <c r="G253" s="214">
        <f>E253</f>
        <v>7</v>
      </c>
      <c r="H253" s="135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</row>
    <row r="254" spans="1:25" s="170" customFormat="1" ht="19.5" customHeight="1" x14ac:dyDescent="0.25">
      <c r="A254" s="195" t="s">
        <v>355</v>
      </c>
      <c r="B254" s="161">
        <v>230174</v>
      </c>
      <c r="C254" s="162" t="s">
        <v>241</v>
      </c>
      <c r="D254" s="161" t="s">
        <v>14</v>
      </c>
      <c r="E254" s="443" t="s">
        <v>25</v>
      </c>
      <c r="F254" s="443"/>
      <c r="G254" s="11">
        <f>G255</f>
        <v>4</v>
      </c>
      <c r="H254" s="135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</row>
    <row r="255" spans="1:25" s="170" customFormat="1" ht="19.5" customHeight="1" x14ac:dyDescent="0.25">
      <c r="A255" s="444"/>
      <c r="B255" s="444"/>
      <c r="C255" s="17" t="s">
        <v>483</v>
      </c>
      <c r="D255" s="182" t="s">
        <v>14</v>
      </c>
      <c r="E255" s="441">
        <v>4</v>
      </c>
      <c r="F255" s="441"/>
      <c r="G255" s="214">
        <f>E255</f>
        <v>4</v>
      </c>
      <c r="H255" s="135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</row>
    <row r="256" spans="1:25" s="170" customFormat="1" ht="19.5" customHeight="1" x14ac:dyDescent="0.25">
      <c r="A256" s="195" t="s">
        <v>356</v>
      </c>
      <c r="B256" s="161">
        <v>230176</v>
      </c>
      <c r="C256" s="162" t="s">
        <v>242</v>
      </c>
      <c r="D256" s="161" t="s">
        <v>14</v>
      </c>
      <c r="E256" s="443" t="s">
        <v>25</v>
      </c>
      <c r="F256" s="443"/>
      <c r="G256" s="11">
        <f>G257</f>
        <v>6</v>
      </c>
      <c r="H256" s="135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</row>
    <row r="257" spans="1:25" s="170" customFormat="1" ht="19.5" customHeight="1" x14ac:dyDescent="0.25">
      <c r="A257" s="444"/>
      <c r="B257" s="444"/>
      <c r="C257" s="17" t="s">
        <v>483</v>
      </c>
      <c r="D257" s="182" t="s">
        <v>14</v>
      </c>
      <c r="E257" s="441">
        <v>6</v>
      </c>
      <c r="F257" s="441"/>
      <c r="G257" s="214">
        <f>E257</f>
        <v>6</v>
      </c>
      <c r="H257" s="135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</row>
    <row r="258" spans="1:25" s="180" customFormat="1" ht="19.5" customHeight="1" x14ac:dyDescent="0.25">
      <c r="A258" s="195" t="s">
        <v>407</v>
      </c>
      <c r="B258" s="161">
        <v>230202</v>
      </c>
      <c r="C258" s="162" t="s">
        <v>465</v>
      </c>
      <c r="D258" s="161" t="s">
        <v>14</v>
      </c>
      <c r="E258" s="443" t="s">
        <v>25</v>
      </c>
      <c r="F258" s="443"/>
      <c r="G258" s="197">
        <f>G259</f>
        <v>21</v>
      </c>
      <c r="H258" s="135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</row>
    <row r="259" spans="1:25" s="180" customFormat="1" ht="19.5" customHeight="1" x14ac:dyDescent="0.25">
      <c r="A259" s="209"/>
      <c r="B259" s="209"/>
      <c r="C259" s="17" t="s">
        <v>390</v>
      </c>
      <c r="D259" s="182" t="s">
        <v>14</v>
      </c>
      <c r="E259" s="441">
        <f>7*3</f>
        <v>21</v>
      </c>
      <c r="F259" s="441"/>
      <c r="G259" s="214">
        <f>E259</f>
        <v>21</v>
      </c>
      <c r="H259" s="135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</row>
    <row r="260" spans="1:25" s="111" customFormat="1" ht="19.5" customHeight="1" x14ac:dyDescent="0.25">
      <c r="A260" s="445" t="s">
        <v>17</v>
      </c>
      <c r="B260" s="446"/>
      <c r="C260" s="446"/>
      <c r="D260" s="446"/>
      <c r="E260" s="446"/>
      <c r="F260" s="446"/>
      <c r="G260" s="446"/>
      <c r="H260" s="135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</row>
    <row r="261" spans="1:25" ht="19.5" customHeight="1" x14ac:dyDescent="0.25">
      <c r="A261" s="193">
        <v>16</v>
      </c>
      <c r="B261" s="193">
        <v>260000</v>
      </c>
      <c r="C261" s="448" t="s">
        <v>18</v>
      </c>
      <c r="D261" s="448"/>
      <c r="E261" s="448"/>
      <c r="F261" s="448"/>
      <c r="G261" s="194" t="s">
        <v>8</v>
      </c>
      <c r="H261" s="135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</row>
    <row r="262" spans="1:25" s="101" customFormat="1" ht="19.5" customHeight="1" x14ac:dyDescent="0.25">
      <c r="A262" s="195" t="s">
        <v>357</v>
      </c>
      <c r="B262" s="15">
        <v>261300</v>
      </c>
      <c r="C262" s="16" t="s">
        <v>19</v>
      </c>
      <c r="D262" s="15" t="s">
        <v>10</v>
      </c>
      <c r="E262" s="443" t="s">
        <v>144</v>
      </c>
      <c r="F262" s="443"/>
      <c r="G262" s="11">
        <f>G263</f>
        <v>794.61</v>
      </c>
      <c r="H262" s="135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</row>
    <row r="263" spans="1:25" s="101" customFormat="1" ht="19.5" customHeight="1" x14ac:dyDescent="0.25">
      <c r="A263" s="444"/>
      <c r="B263" s="444"/>
      <c r="C263" s="17" t="s">
        <v>405</v>
      </c>
      <c r="D263" s="12" t="s">
        <v>10</v>
      </c>
      <c r="E263" s="441">
        <f>168.51+168.51+(152.53*3)</f>
        <v>794.61</v>
      </c>
      <c r="F263" s="441"/>
      <c r="G263" s="214">
        <f>E263</f>
        <v>794.61</v>
      </c>
      <c r="H263" s="135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</row>
    <row r="264" spans="1:25" s="102" customFormat="1" ht="19.5" customHeight="1" x14ac:dyDescent="0.25">
      <c r="A264" s="195" t="s">
        <v>358</v>
      </c>
      <c r="B264" s="15">
        <v>261307</v>
      </c>
      <c r="C264" s="16" t="s">
        <v>244</v>
      </c>
      <c r="D264" s="15" t="s">
        <v>10</v>
      </c>
      <c r="E264" s="443" t="s">
        <v>144</v>
      </c>
      <c r="F264" s="443"/>
      <c r="G264" s="11">
        <f>SUM(E265)</f>
        <v>794.61</v>
      </c>
      <c r="H264" s="135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</row>
    <row r="265" spans="1:25" ht="19.5" customHeight="1" x14ac:dyDescent="0.25">
      <c r="A265" s="444"/>
      <c r="B265" s="444"/>
      <c r="C265" s="17" t="s">
        <v>405</v>
      </c>
      <c r="D265" s="12" t="s">
        <v>10</v>
      </c>
      <c r="E265" s="441">
        <f>168.51+168.51+(152.53*3)</f>
        <v>794.61</v>
      </c>
      <c r="F265" s="441"/>
      <c r="G265" s="214">
        <f>E265</f>
        <v>794.61</v>
      </c>
      <c r="H265" s="135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</row>
    <row r="266" spans="1:25" s="111" customFormat="1" ht="19.5" customHeight="1" x14ac:dyDescent="0.25">
      <c r="A266" s="195" t="s">
        <v>359</v>
      </c>
      <c r="B266" s="15">
        <v>261560</v>
      </c>
      <c r="C266" s="16" t="s">
        <v>245</v>
      </c>
      <c r="D266" s="15" t="s">
        <v>10</v>
      </c>
      <c r="E266" s="443" t="s">
        <v>144</v>
      </c>
      <c r="F266" s="443"/>
      <c r="G266" s="11">
        <f>G267</f>
        <v>37.380000000000003</v>
      </c>
      <c r="H266" s="135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</row>
    <row r="267" spans="1:25" s="111" customFormat="1" ht="19.5" customHeight="1" x14ac:dyDescent="0.25">
      <c r="A267" s="444"/>
      <c r="B267" s="444"/>
      <c r="C267" s="178" t="s">
        <v>404</v>
      </c>
      <c r="D267" s="12" t="s">
        <v>10</v>
      </c>
      <c r="E267" s="441">
        <f>(8*0.7*2.1)+(0.8*2.1*13)+(2*0.9*2.1)</f>
        <v>37.380000000000003</v>
      </c>
      <c r="F267" s="441"/>
      <c r="G267" s="214">
        <f>E267</f>
        <v>37.380000000000003</v>
      </c>
      <c r="H267" s="135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</row>
    <row r="268" spans="1:25" s="153" customFormat="1" ht="19.5" customHeight="1" x14ac:dyDescent="0.25">
      <c r="A268" s="211" t="s">
        <v>360</v>
      </c>
      <c r="B268" s="15">
        <v>261008</v>
      </c>
      <c r="C268" s="16" t="s">
        <v>246</v>
      </c>
      <c r="D268" s="15" t="s">
        <v>10</v>
      </c>
      <c r="E268" s="440" t="s">
        <v>144</v>
      </c>
      <c r="F268" s="440"/>
      <c r="G268" s="220">
        <f>E269</f>
        <v>35.799999999999997</v>
      </c>
      <c r="H268" s="184"/>
      <c r="I268" s="150"/>
      <c r="J268" s="150"/>
      <c r="K268" s="150"/>
      <c r="L268" s="150"/>
      <c r="M268" s="150"/>
      <c r="N268" s="150"/>
      <c r="O268" s="150"/>
      <c r="P268" s="150"/>
      <c r="Q268" s="150"/>
      <c r="R268" s="150"/>
      <c r="S268" s="150"/>
      <c r="T268" s="150"/>
      <c r="U268" s="150"/>
      <c r="V268" s="150"/>
      <c r="W268" s="150"/>
      <c r="X268" s="150"/>
      <c r="Y268" s="150"/>
    </row>
    <row r="269" spans="1:25" s="159" customFormat="1" ht="19.5" customHeight="1" x14ac:dyDescent="0.25">
      <c r="A269" s="12"/>
      <c r="B269" s="12"/>
      <c r="C269" s="178" t="s">
        <v>403</v>
      </c>
      <c r="D269" s="12" t="s">
        <v>10</v>
      </c>
      <c r="E269" s="441">
        <f>(32*0.5)+(1.5*1.2*11)</f>
        <v>35.799999999999997</v>
      </c>
      <c r="F269" s="441"/>
      <c r="G269" s="214">
        <f>E269</f>
        <v>35.799999999999997</v>
      </c>
      <c r="H269" s="135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</row>
    <row r="270" spans="1:25" s="170" customFormat="1" ht="19.5" customHeight="1" x14ac:dyDescent="0.25">
      <c r="A270" s="211" t="s">
        <v>361</v>
      </c>
      <c r="B270" s="15">
        <v>261504</v>
      </c>
      <c r="C270" s="16" t="s">
        <v>269</v>
      </c>
      <c r="D270" s="15" t="s">
        <v>10</v>
      </c>
      <c r="E270" s="440" t="s">
        <v>144</v>
      </c>
      <c r="F270" s="440"/>
      <c r="G270" s="220">
        <f>E271</f>
        <v>35.799999999999997</v>
      </c>
      <c r="H270" s="135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</row>
    <row r="271" spans="1:25" s="170" customFormat="1" ht="19.5" customHeight="1" x14ac:dyDescent="0.25">
      <c r="A271" s="12"/>
      <c r="B271" s="12"/>
      <c r="C271" s="178" t="s">
        <v>403</v>
      </c>
      <c r="D271" s="12" t="s">
        <v>10</v>
      </c>
      <c r="E271" s="441">
        <f>(32*0.5)+(1.5*1.2*11)</f>
        <v>35.799999999999997</v>
      </c>
      <c r="F271" s="441"/>
      <c r="G271" s="214">
        <f>E271</f>
        <v>35.799999999999997</v>
      </c>
      <c r="H271" s="135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</row>
    <row r="272" spans="1:25" s="170" customFormat="1" ht="31.5" customHeight="1" x14ac:dyDescent="0.25">
      <c r="A272" s="211" t="s">
        <v>362</v>
      </c>
      <c r="B272" s="15">
        <v>88428</v>
      </c>
      <c r="C272" s="16" t="s">
        <v>270</v>
      </c>
      <c r="D272" s="15" t="s">
        <v>10</v>
      </c>
      <c r="E272" s="440" t="s">
        <v>144</v>
      </c>
      <c r="F272" s="440"/>
      <c r="G272" s="220">
        <f>E273</f>
        <v>381.02</v>
      </c>
      <c r="H272" s="135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</row>
    <row r="273" spans="1:25" s="170" customFormat="1" ht="19.5" customHeight="1" x14ac:dyDescent="0.25">
      <c r="A273" s="12"/>
      <c r="B273" s="12"/>
      <c r="C273" s="178" t="s">
        <v>402</v>
      </c>
      <c r="D273" s="12" t="s">
        <v>10</v>
      </c>
      <c r="E273" s="441">
        <f>190.51*2</f>
        <v>381.02</v>
      </c>
      <c r="F273" s="441"/>
      <c r="G273" s="214">
        <f>E273</f>
        <v>381.02</v>
      </c>
      <c r="H273" s="135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</row>
    <row r="274" spans="1:25" s="264" customFormat="1" ht="19.5" customHeight="1" x14ac:dyDescent="0.25">
      <c r="A274" s="195" t="s">
        <v>473</v>
      </c>
      <c r="B274" s="15">
        <v>261300</v>
      </c>
      <c r="C274" s="16" t="s">
        <v>472</v>
      </c>
      <c r="D274" s="15" t="s">
        <v>10</v>
      </c>
      <c r="E274" s="443" t="s">
        <v>144</v>
      </c>
      <c r="F274" s="443"/>
      <c r="G274" s="261">
        <f>G275</f>
        <v>348</v>
      </c>
      <c r="H274" s="135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</row>
    <row r="275" spans="1:25" s="264" customFormat="1" ht="19.5" customHeight="1" x14ac:dyDescent="0.25">
      <c r="A275" s="444"/>
      <c r="B275" s="444"/>
      <c r="C275" s="17" t="s">
        <v>474</v>
      </c>
      <c r="D275" s="263" t="s">
        <v>10</v>
      </c>
      <c r="E275" s="441">
        <f>(18+11+18+11)*6</f>
        <v>348</v>
      </c>
      <c r="F275" s="441"/>
      <c r="G275" s="262">
        <f>E275</f>
        <v>348</v>
      </c>
      <c r="H275" s="135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</row>
    <row r="276" spans="1:25" s="111" customFormat="1" ht="19.5" customHeight="1" x14ac:dyDescent="0.25">
      <c r="A276" s="445" t="s">
        <v>103</v>
      </c>
      <c r="B276" s="446"/>
      <c r="C276" s="446"/>
      <c r="D276" s="446"/>
      <c r="E276" s="446"/>
      <c r="F276" s="446"/>
      <c r="G276" s="446"/>
      <c r="H276" s="135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</row>
    <row r="277" spans="1:25" s="102" customFormat="1" ht="19.5" customHeight="1" x14ac:dyDescent="0.25">
      <c r="A277" s="193">
        <v>17</v>
      </c>
      <c r="B277" s="193">
        <v>270000</v>
      </c>
      <c r="C277" s="448" t="s">
        <v>104</v>
      </c>
      <c r="D277" s="448"/>
      <c r="E277" s="448"/>
      <c r="F277" s="448"/>
      <c r="G277" s="194" t="s">
        <v>8</v>
      </c>
      <c r="H277" s="135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</row>
    <row r="278" spans="1:25" s="149" customFormat="1" ht="19.5" customHeight="1" x14ac:dyDescent="0.25">
      <c r="A278" s="211" t="s">
        <v>363</v>
      </c>
      <c r="B278" s="161">
        <v>270501</v>
      </c>
      <c r="C278" s="162" t="s">
        <v>105</v>
      </c>
      <c r="D278" s="161" t="s">
        <v>10</v>
      </c>
      <c r="E278" s="440" t="s">
        <v>144</v>
      </c>
      <c r="F278" s="440"/>
      <c r="G278" s="220">
        <f>G279</f>
        <v>402.9</v>
      </c>
      <c r="H278" s="184"/>
      <c r="I278" s="150"/>
      <c r="J278" s="150"/>
      <c r="K278" s="150"/>
      <c r="L278" s="150"/>
      <c r="M278" s="150"/>
      <c r="N278" s="150"/>
      <c r="O278" s="150"/>
      <c r="P278" s="150"/>
      <c r="Q278" s="150"/>
      <c r="R278" s="150"/>
      <c r="S278" s="150"/>
      <c r="T278" s="150"/>
      <c r="U278" s="150"/>
      <c r="V278" s="150"/>
      <c r="W278" s="150"/>
      <c r="X278" s="150"/>
      <c r="Y278" s="150"/>
    </row>
    <row r="279" spans="1:25" s="152" customFormat="1" ht="19.5" customHeight="1" x14ac:dyDescent="0.25">
      <c r="A279" s="444"/>
      <c r="B279" s="444"/>
      <c r="C279" s="17" t="s">
        <v>106</v>
      </c>
      <c r="D279" s="12" t="s">
        <v>10</v>
      </c>
      <c r="E279" s="441">
        <v>402.9</v>
      </c>
      <c r="F279" s="441"/>
      <c r="G279" s="214">
        <f>E279</f>
        <v>402.9</v>
      </c>
      <c r="H279" s="135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</row>
    <row r="280" spans="1:25" s="159" customFormat="1" ht="19.5" customHeight="1" x14ac:dyDescent="0.25">
      <c r="A280" s="195" t="s">
        <v>364</v>
      </c>
      <c r="B280" s="161">
        <v>270810</v>
      </c>
      <c r="C280" s="162" t="s">
        <v>249</v>
      </c>
      <c r="D280" s="161" t="s">
        <v>14</v>
      </c>
      <c r="E280" s="443" t="s">
        <v>15</v>
      </c>
      <c r="F280" s="443"/>
      <c r="G280" s="11">
        <f>E281</f>
        <v>1</v>
      </c>
      <c r="H280" s="135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</row>
    <row r="281" spans="1:25" s="159" customFormat="1" ht="19.5" customHeight="1" x14ac:dyDescent="0.25">
      <c r="A281" s="12"/>
      <c r="B281" s="12"/>
      <c r="C281" s="234" t="s">
        <v>271</v>
      </c>
      <c r="D281" s="182" t="s">
        <v>14</v>
      </c>
      <c r="E281" s="441">
        <v>1</v>
      </c>
      <c r="F281" s="441"/>
      <c r="G281" s="214">
        <f>E281</f>
        <v>1</v>
      </c>
      <c r="H281" s="135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</row>
    <row r="282" spans="1:25" s="170" customFormat="1" ht="19.5" customHeight="1" x14ac:dyDescent="0.25">
      <c r="A282" s="195" t="s">
        <v>365</v>
      </c>
      <c r="B282" s="161">
        <v>271608</v>
      </c>
      <c r="C282" s="162" t="s">
        <v>250</v>
      </c>
      <c r="D282" s="161" t="s">
        <v>10</v>
      </c>
      <c r="E282" s="440" t="s">
        <v>144</v>
      </c>
      <c r="F282" s="440"/>
      <c r="G282" s="242">
        <f>SUM(G283:G286)</f>
        <v>4.9980000000000002</v>
      </c>
      <c r="H282" s="135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</row>
    <row r="283" spans="1:25" s="170" customFormat="1" ht="19.5" customHeight="1" x14ac:dyDescent="0.25">
      <c r="A283" s="450"/>
      <c r="B283" s="451"/>
      <c r="C283" s="234" t="s">
        <v>419</v>
      </c>
      <c r="D283" s="182" t="s">
        <v>10</v>
      </c>
      <c r="E283" s="441">
        <f>1*0.5</f>
        <v>0.5</v>
      </c>
      <c r="F283" s="442"/>
      <c r="G283" s="243">
        <f>E283</f>
        <v>0.5</v>
      </c>
      <c r="H283" s="135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</row>
    <row r="284" spans="1:25" s="180" customFormat="1" ht="19.5" customHeight="1" x14ac:dyDescent="0.25">
      <c r="A284" s="452"/>
      <c r="B284" s="453"/>
      <c r="C284" s="234" t="s">
        <v>497</v>
      </c>
      <c r="D284" s="182" t="s">
        <v>10</v>
      </c>
      <c r="E284" s="442">
        <f>4.04*0.6</f>
        <v>2.4239999999999999</v>
      </c>
      <c r="F284" s="449"/>
      <c r="G284" s="243">
        <f t="shared" ref="G284:G286" si="5">E284</f>
        <v>2.4239999999999999</v>
      </c>
      <c r="H284" s="135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</row>
    <row r="285" spans="1:25" s="180" customFormat="1" ht="19.5" customHeight="1" x14ac:dyDescent="0.25">
      <c r="A285" s="452"/>
      <c r="B285" s="453"/>
      <c r="C285" s="234" t="s">
        <v>420</v>
      </c>
      <c r="D285" s="182" t="s">
        <v>10</v>
      </c>
      <c r="E285" s="442">
        <f>0.6*1.79</f>
        <v>1.0740000000000001</v>
      </c>
      <c r="F285" s="449"/>
      <c r="G285" s="243">
        <f t="shared" si="5"/>
        <v>1.0740000000000001</v>
      </c>
      <c r="H285" s="135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</row>
    <row r="286" spans="1:25" s="180" customFormat="1" ht="19.5" customHeight="1" x14ac:dyDescent="0.25">
      <c r="A286" s="454"/>
      <c r="B286" s="455"/>
      <c r="C286" s="234" t="s">
        <v>421</v>
      </c>
      <c r="D286" s="182" t="s">
        <v>10</v>
      </c>
      <c r="E286" s="442">
        <f>2*0.5</f>
        <v>1</v>
      </c>
      <c r="F286" s="449"/>
      <c r="G286" s="243">
        <f t="shared" si="5"/>
        <v>1</v>
      </c>
      <c r="H286" s="135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</row>
    <row r="287" spans="1:25" s="111" customFormat="1" ht="19.5" customHeight="1" x14ac:dyDescent="0.25">
      <c r="A287" s="445" t="s">
        <v>381</v>
      </c>
      <c r="B287" s="446"/>
      <c r="C287" s="446"/>
      <c r="D287" s="446"/>
      <c r="E287" s="446"/>
      <c r="F287" s="446"/>
      <c r="G287" s="447"/>
      <c r="H287" s="135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</row>
    <row r="288" spans="1:25" s="106" customFormat="1" ht="19.5" customHeight="1" x14ac:dyDescent="0.25">
      <c r="A288" s="193">
        <v>18</v>
      </c>
      <c r="B288" s="193">
        <v>250000</v>
      </c>
      <c r="C288" s="448" t="s">
        <v>382</v>
      </c>
      <c r="D288" s="448"/>
      <c r="E288" s="448"/>
      <c r="F288" s="448"/>
      <c r="G288" s="194" t="s">
        <v>8</v>
      </c>
      <c r="H288" s="135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</row>
    <row r="289" spans="1:25" s="111" customFormat="1" ht="19.5" customHeight="1" x14ac:dyDescent="0.25">
      <c r="A289" s="195" t="s">
        <v>366</v>
      </c>
      <c r="B289" s="15">
        <v>250101</v>
      </c>
      <c r="C289" s="16" t="s">
        <v>129</v>
      </c>
      <c r="D289" s="15" t="s">
        <v>110</v>
      </c>
      <c r="E289" s="443" t="s">
        <v>33</v>
      </c>
      <c r="F289" s="443"/>
      <c r="G289" s="11">
        <f>G290</f>
        <v>1</v>
      </c>
      <c r="H289" s="116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</row>
    <row r="290" spans="1:25" s="111" customFormat="1" ht="19.5" customHeight="1" x14ac:dyDescent="0.25">
      <c r="A290" s="444"/>
      <c r="B290" s="444"/>
      <c r="C290" s="17" t="s">
        <v>459</v>
      </c>
      <c r="D290" s="12" t="s">
        <v>110</v>
      </c>
      <c r="E290" s="441">
        <f>((2*22)/(8*22))*4</f>
        <v>1</v>
      </c>
      <c r="F290" s="441"/>
      <c r="G290" s="214">
        <f>E290</f>
        <v>1</v>
      </c>
      <c r="H290" s="116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</row>
    <row r="291" spans="1:25" s="170" customFormat="1" ht="19.5" customHeight="1" x14ac:dyDescent="0.25">
      <c r="A291" s="195" t="s">
        <v>367</v>
      </c>
      <c r="B291" s="15">
        <v>250101</v>
      </c>
      <c r="C291" s="16" t="s">
        <v>251</v>
      </c>
      <c r="D291" s="15" t="s">
        <v>110</v>
      </c>
      <c r="E291" s="443" t="s">
        <v>33</v>
      </c>
      <c r="F291" s="443"/>
      <c r="G291" s="11">
        <f>G292</f>
        <v>4</v>
      </c>
      <c r="H291" s="116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</row>
    <row r="292" spans="1:25" s="170" customFormat="1" ht="19.5" customHeight="1" x14ac:dyDescent="0.25">
      <c r="A292" s="444"/>
      <c r="B292" s="444"/>
      <c r="C292" s="17" t="s">
        <v>272</v>
      </c>
      <c r="D292" s="18" t="s">
        <v>110</v>
      </c>
      <c r="E292" s="441">
        <v>4</v>
      </c>
      <c r="F292" s="441"/>
      <c r="G292" s="214">
        <f>E292</f>
        <v>4</v>
      </c>
      <c r="H292" s="116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</row>
    <row r="293" spans="1:25" ht="19.5" customHeight="1" x14ac:dyDescent="0.25">
      <c r="A293" s="109"/>
      <c r="B293" s="110"/>
      <c r="C293" s="115"/>
      <c r="D293" s="110"/>
      <c r="E293" s="118"/>
      <c r="F293" s="118"/>
      <c r="G293" s="117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</row>
    <row r="294" spans="1:25" ht="19.5" customHeight="1" x14ac:dyDescent="0.25">
      <c r="A294" s="437" t="s">
        <v>499</v>
      </c>
      <c r="B294" s="438"/>
      <c r="C294" s="438"/>
      <c r="D294" s="438"/>
      <c r="E294" s="438"/>
      <c r="F294" s="438"/>
      <c r="G294" s="439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</row>
    <row r="295" spans="1:25" ht="19.5" customHeight="1" x14ac:dyDescent="0.25">
      <c r="A295" s="431" t="s">
        <v>31</v>
      </c>
      <c r="B295" s="432"/>
      <c r="C295" s="432"/>
      <c r="D295" s="432"/>
      <c r="E295" s="432"/>
      <c r="F295" s="432"/>
      <c r="G295" s="433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</row>
    <row r="296" spans="1:25" ht="19.5" customHeight="1" x14ac:dyDescent="0.25">
      <c r="A296" s="434" t="s">
        <v>498</v>
      </c>
      <c r="B296" s="435"/>
      <c r="C296" s="435"/>
      <c r="D296" s="435"/>
      <c r="E296" s="435"/>
      <c r="F296" s="435"/>
      <c r="G296" s="436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</row>
    <row r="297" spans="1:25" ht="19.5" customHeight="1" x14ac:dyDescent="0.25">
      <c r="A297" s="434" t="s">
        <v>500</v>
      </c>
      <c r="B297" s="435"/>
      <c r="C297" s="435"/>
      <c r="D297" s="435"/>
      <c r="E297" s="435"/>
      <c r="F297" s="435"/>
      <c r="G297" s="436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</row>
    <row r="298" spans="1:25" ht="19.5" customHeight="1" x14ac:dyDescent="0.25">
      <c r="A298" s="434" t="s">
        <v>466</v>
      </c>
      <c r="B298" s="435"/>
      <c r="C298" s="435"/>
      <c r="D298" s="435"/>
      <c r="E298" s="435"/>
      <c r="F298" s="435"/>
      <c r="G298" s="436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</row>
    <row r="299" spans="1:25" ht="31.5" customHeight="1" thickBot="1" x14ac:dyDescent="0.3">
      <c r="A299" s="23"/>
      <c r="B299" s="24"/>
      <c r="C299" s="25"/>
      <c r="D299" s="26"/>
      <c r="E299" s="27"/>
      <c r="F299" s="27"/>
      <c r="G299" s="141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</row>
    <row r="300" spans="1:25" ht="19.5" customHeight="1" x14ac:dyDescent="0.25">
      <c r="A300" s="19"/>
      <c r="B300" s="19"/>
      <c r="C300" s="28"/>
      <c r="D300" s="21"/>
      <c r="E300" s="21"/>
      <c r="F300" s="21"/>
      <c r="G300" s="21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</row>
    <row r="301" spans="1:25" ht="19.5" customHeight="1" x14ac:dyDescent="0.25">
      <c r="A301" s="19"/>
      <c r="B301" s="19"/>
      <c r="C301" s="20"/>
      <c r="D301" s="21"/>
      <c r="E301" s="21"/>
      <c r="F301" s="21"/>
      <c r="G301" s="2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9.5" customHeight="1" x14ac:dyDescent="0.25">
      <c r="A302" s="19"/>
      <c r="B302" s="19"/>
      <c r="C302" s="20"/>
      <c r="D302" s="21"/>
      <c r="E302" s="21"/>
      <c r="F302" s="21"/>
      <c r="G302" s="2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9.5" customHeight="1" x14ac:dyDescent="0.25">
      <c r="A303" s="19"/>
      <c r="B303" s="19"/>
      <c r="C303" s="20"/>
      <c r="D303" s="21"/>
      <c r="E303" s="21"/>
      <c r="F303" s="21"/>
      <c r="G303" s="2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9.5" customHeight="1" x14ac:dyDescent="0.25">
      <c r="A304" s="19"/>
      <c r="B304" s="19"/>
      <c r="C304" s="20"/>
      <c r="D304" s="21"/>
      <c r="E304" s="21"/>
      <c r="F304" s="21"/>
      <c r="G304" s="2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9.5" customHeight="1" x14ac:dyDescent="0.25">
      <c r="A305" s="19"/>
      <c r="B305" s="19"/>
      <c r="C305" s="20"/>
      <c r="D305" s="21"/>
      <c r="E305" s="21"/>
      <c r="F305" s="21"/>
      <c r="G305" s="2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9.5" customHeight="1" x14ac:dyDescent="0.25">
      <c r="A306" s="19"/>
      <c r="B306" s="19"/>
      <c r="C306" s="20"/>
      <c r="D306" s="21"/>
      <c r="E306" s="21"/>
      <c r="F306" s="21"/>
      <c r="G306" s="2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9.5" customHeight="1" x14ac:dyDescent="0.25">
      <c r="A307" s="19"/>
      <c r="B307" s="19"/>
      <c r="C307" s="20"/>
      <c r="D307" s="21"/>
      <c r="E307" s="21"/>
      <c r="F307" s="21"/>
      <c r="G307" s="2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9.5" customHeight="1" x14ac:dyDescent="0.25">
      <c r="A308" s="19"/>
      <c r="B308" s="19"/>
      <c r="C308" s="20"/>
      <c r="D308" s="21"/>
      <c r="E308" s="21"/>
      <c r="F308" s="21"/>
      <c r="G308" s="2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9.5" customHeight="1" x14ac:dyDescent="0.25">
      <c r="A309" s="19"/>
      <c r="B309" s="19"/>
      <c r="C309" s="20"/>
      <c r="D309" s="21"/>
      <c r="E309" s="21"/>
      <c r="F309" s="21"/>
      <c r="G309" s="2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9.5" customHeight="1" x14ac:dyDescent="0.25">
      <c r="A310" s="19"/>
      <c r="B310" s="19"/>
      <c r="C310" s="20"/>
      <c r="D310" s="21"/>
      <c r="E310" s="21"/>
      <c r="F310" s="21"/>
      <c r="G310" s="2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9.5" customHeight="1" x14ac:dyDescent="0.25">
      <c r="A311" s="19"/>
      <c r="B311" s="19"/>
      <c r="C311" s="20"/>
      <c r="D311" s="21"/>
      <c r="E311" s="21"/>
      <c r="F311" s="21"/>
      <c r="G311" s="2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9.5" customHeight="1" x14ac:dyDescent="0.25">
      <c r="A312" s="19"/>
      <c r="B312" s="19"/>
      <c r="C312" s="20"/>
      <c r="D312" s="21"/>
      <c r="E312" s="21"/>
      <c r="F312" s="21"/>
      <c r="G312" s="2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9.5" customHeight="1" x14ac:dyDescent="0.25">
      <c r="A313" s="19"/>
      <c r="B313" s="19"/>
      <c r="C313" s="20"/>
      <c r="D313" s="21"/>
      <c r="E313" s="21"/>
      <c r="F313" s="21"/>
      <c r="G313" s="2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9.5" customHeight="1" x14ac:dyDescent="0.25">
      <c r="A314" s="19"/>
      <c r="B314" s="19"/>
      <c r="C314" s="20"/>
      <c r="D314" s="21"/>
      <c r="E314" s="21"/>
      <c r="F314" s="21"/>
      <c r="G314" s="2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9.5" customHeight="1" x14ac:dyDescent="0.25">
      <c r="A315" s="19"/>
      <c r="B315" s="19"/>
      <c r="C315" s="20"/>
      <c r="D315" s="21"/>
      <c r="E315" s="21"/>
      <c r="F315" s="21"/>
      <c r="G315" s="2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9.5" customHeight="1" x14ac:dyDescent="0.25">
      <c r="A316" s="19"/>
      <c r="B316" s="19"/>
      <c r="C316" s="20"/>
      <c r="D316" s="21"/>
      <c r="E316" s="21"/>
      <c r="F316" s="21"/>
      <c r="G316" s="2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9.5" customHeight="1" x14ac:dyDescent="0.25">
      <c r="A317" s="19"/>
      <c r="B317" s="19"/>
      <c r="C317" s="20"/>
      <c r="D317" s="21"/>
      <c r="E317" s="21"/>
      <c r="F317" s="21"/>
      <c r="G317" s="2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9.5" customHeight="1" x14ac:dyDescent="0.25">
      <c r="A318" s="19"/>
      <c r="B318" s="19"/>
      <c r="C318" s="20"/>
      <c r="D318" s="21"/>
      <c r="E318" s="21"/>
      <c r="F318" s="21"/>
      <c r="G318" s="2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9.5" customHeight="1" x14ac:dyDescent="0.25">
      <c r="A319" s="19"/>
      <c r="B319" s="19"/>
      <c r="C319" s="20"/>
      <c r="D319" s="21"/>
      <c r="E319" s="21"/>
      <c r="F319" s="21"/>
      <c r="G319" s="2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9.5" customHeight="1" x14ac:dyDescent="0.25">
      <c r="A320" s="19"/>
      <c r="B320" s="19"/>
      <c r="C320" s="20"/>
      <c r="D320" s="21"/>
      <c r="E320" s="21"/>
      <c r="F320" s="21"/>
      <c r="G320" s="2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9.5" customHeight="1" x14ac:dyDescent="0.25">
      <c r="A321" s="19"/>
      <c r="B321" s="19"/>
      <c r="C321" s="20"/>
      <c r="D321" s="21"/>
      <c r="E321" s="21"/>
      <c r="F321" s="21"/>
      <c r="G321" s="2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9.5" customHeight="1" x14ac:dyDescent="0.25">
      <c r="A322" s="19"/>
      <c r="B322" s="19"/>
      <c r="C322" s="20"/>
      <c r="D322" s="21"/>
      <c r="E322" s="21"/>
      <c r="F322" s="21"/>
      <c r="G322" s="2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9.5" customHeight="1" x14ac:dyDescent="0.25">
      <c r="A323" s="19"/>
      <c r="B323" s="19"/>
      <c r="C323" s="20"/>
      <c r="D323" s="21"/>
      <c r="E323" s="21"/>
      <c r="F323" s="21"/>
      <c r="G323" s="2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9.5" customHeight="1" x14ac:dyDescent="0.25">
      <c r="A324" s="19"/>
      <c r="B324" s="19"/>
      <c r="C324" s="20"/>
      <c r="D324" s="21"/>
      <c r="E324" s="21"/>
      <c r="F324" s="21"/>
      <c r="G324" s="2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9.5" customHeight="1" x14ac:dyDescent="0.25">
      <c r="A325" s="19"/>
      <c r="B325" s="19"/>
      <c r="C325" s="20"/>
      <c r="D325" s="21"/>
      <c r="E325" s="21"/>
      <c r="F325" s="21"/>
      <c r="G325" s="2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9.5" customHeight="1" x14ac:dyDescent="0.25">
      <c r="A326" s="19"/>
      <c r="B326" s="19"/>
      <c r="C326" s="20"/>
      <c r="D326" s="21"/>
      <c r="E326" s="21"/>
      <c r="F326" s="21"/>
      <c r="G326" s="2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9.5" customHeight="1" x14ac:dyDescent="0.25">
      <c r="A327" s="19"/>
      <c r="B327" s="19"/>
      <c r="C327" s="20"/>
      <c r="D327" s="21"/>
      <c r="E327" s="21"/>
      <c r="F327" s="21"/>
      <c r="G327" s="2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9.5" customHeight="1" x14ac:dyDescent="0.25">
      <c r="A328" s="19"/>
      <c r="B328" s="19"/>
      <c r="C328" s="20"/>
      <c r="D328" s="21"/>
      <c r="E328" s="21"/>
      <c r="F328" s="21"/>
      <c r="G328" s="2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9.5" customHeight="1" x14ac:dyDescent="0.25">
      <c r="A329" s="19"/>
      <c r="B329" s="19"/>
      <c r="C329" s="20"/>
      <c r="D329" s="21"/>
      <c r="E329" s="21"/>
      <c r="F329" s="21"/>
      <c r="G329" s="2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9.5" customHeight="1" x14ac:dyDescent="0.25">
      <c r="A330" s="19"/>
      <c r="B330" s="19"/>
      <c r="C330" s="20"/>
      <c r="D330" s="21"/>
      <c r="E330" s="21"/>
      <c r="F330" s="21"/>
      <c r="G330" s="2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9.5" customHeight="1" x14ac:dyDescent="0.25">
      <c r="A331" s="19"/>
      <c r="B331" s="19"/>
      <c r="C331" s="20"/>
      <c r="D331" s="21"/>
      <c r="E331" s="21"/>
      <c r="F331" s="21"/>
      <c r="G331" s="2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9.5" customHeight="1" x14ac:dyDescent="0.25">
      <c r="A332" s="19"/>
      <c r="B332" s="19"/>
      <c r="C332" s="20"/>
      <c r="D332" s="21"/>
      <c r="E332" s="21"/>
      <c r="F332" s="21"/>
      <c r="G332" s="2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9.5" customHeight="1" x14ac:dyDescent="0.25">
      <c r="A333" s="19"/>
      <c r="B333" s="19"/>
      <c r="C333" s="20"/>
      <c r="D333" s="21"/>
      <c r="E333" s="21"/>
      <c r="F333" s="21"/>
      <c r="G333" s="2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9.5" customHeight="1" x14ac:dyDescent="0.25">
      <c r="A334" s="19"/>
      <c r="B334" s="19"/>
      <c r="C334" s="20"/>
      <c r="D334" s="21"/>
      <c r="E334" s="21"/>
      <c r="F334" s="21"/>
      <c r="G334" s="2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9.5" customHeight="1" x14ac:dyDescent="0.25">
      <c r="A335" s="19"/>
      <c r="B335" s="19"/>
      <c r="C335" s="20"/>
      <c r="D335" s="21"/>
      <c r="E335" s="21"/>
      <c r="F335" s="21"/>
      <c r="G335" s="2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9.5" customHeight="1" x14ac:dyDescent="0.25">
      <c r="A336" s="19"/>
      <c r="B336" s="19"/>
      <c r="C336" s="20"/>
      <c r="D336" s="21"/>
      <c r="E336" s="21"/>
      <c r="F336" s="21"/>
      <c r="G336" s="2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9.5" customHeight="1" x14ac:dyDescent="0.25">
      <c r="A337" s="19"/>
      <c r="B337" s="19"/>
      <c r="C337" s="20"/>
      <c r="D337" s="21"/>
      <c r="E337" s="21"/>
      <c r="F337" s="21"/>
      <c r="G337" s="2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9.5" customHeight="1" x14ac:dyDescent="0.25">
      <c r="A338" s="19"/>
      <c r="B338" s="19"/>
      <c r="C338" s="20"/>
      <c r="D338" s="21"/>
      <c r="E338" s="21"/>
      <c r="F338" s="21"/>
      <c r="G338" s="2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9.5" customHeight="1" x14ac:dyDescent="0.25">
      <c r="A339" s="19"/>
      <c r="B339" s="19"/>
      <c r="C339" s="20"/>
      <c r="D339" s="21"/>
      <c r="E339" s="21"/>
      <c r="F339" s="21"/>
      <c r="G339" s="2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9.5" customHeight="1" x14ac:dyDescent="0.25">
      <c r="A340" s="19"/>
      <c r="B340" s="19"/>
      <c r="C340" s="20"/>
      <c r="D340" s="21"/>
      <c r="E340" s="21"/>
      <c r="F340" s="21"/>
      <c r="G340" s="2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9.5" customHeight="1" x14ac:dyDescent="0.25">
      <c r="A341" s="19"/>
      <c r="B341" s="19"/>
      <c r="C341" s="20"/>
      <c r="D341" s="21"/>
      <c r="E341" s="21"/>
      <c r="F341" s="21"/>
      <c r="G341" s="2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9.5" customHeight="1" x14ac:dyDescent="0.25">
      <c r="A342" s="19"/>
      <c r="B342" s="19"/>
      <c r="C342" s="20"/>
      <c r="D342" s="21"/>
      <c r="E342" s="21"/>
      <c r="F342" s="21"/>
      <c r="G342" s="2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9.5" customHeight="1" x14ac:dyDescent="0.25">
      <c r="A343" s="19"/>
      <c r="B343" s="19"/>
      <c r="C343" s="20"/>
      <c r="D343" s="21"/>
      <c r="E343" s="21"/>
      <c r="F343" s="21"/>
      <c r="G343" s="2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9.5" customHeight="1" x14ac:dyDescent="0.25">
      <c r="A344" s="19"/>
      <c r="B344" s="19"/>
      <c r="C344" s="20"/>
      <c r="D344" s="21"/>
      <c r="E344" s="21"/>
      <c r="F344" s="21"/>
      <c r="G344" s="2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9.5" customHeight="1" x14ac:dyDescent="0.25">
      <c r="A345" s="19"/>
      <c r="B345" s="19"/>
      <c r="C345" s="20"/>
      <c r="D345" s="21"/>
      <c r="E345" s="21"/>
      <c r="F345" s="21"/>
      <c r="G345" s="2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9.5" customHeight="1" x14ac:dyDescent="0.25">
      <c r="A346" s="19"/>
      <c r="B346" s="19"/>
      <c r="C346" s="20"/>
      <c r="D346" s="21"/>
      <c r="E346" s="21"/>
      <c r="F346" s="21"/>
      <c r="G346" s="2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9.5" customHeight="1" x14ac:dyDescent="0.25">
      <c r="A347" s="19"/>
      <c r="B347" s="19"/>
      <c r="C347" s="20"/>
      <c r="D347" s="21"/>
      <c r="E347" s="21"/>
      <c r="F347" s="21"/>
      <c r="G347" s="2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9.5" customHeight="1" x14ac:dyDescent="0.25">
      <c r="A348" s="19"/>
      <c r="B348" s="19"/>
      <c r="C348" s="20"/>
      <c r="D348" s="21"/>
      <c r="E348" s="21"/>
      <c r="F348" s="21"/>
      <c r="G348" s="2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9.5" customHeight="1" x14ac:dyDescent="0.25">
      <c r="A349" s="19"/>
      <c r="B349" s="19"/>
      <c r="C349" s="20"/>
      <c r="D349" s="21"/>
      <c r="E349" s="21"/>
      <c r="F349" s="21"/>
      <c r="G349" s="2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9.5" customHeight="1" x14ac:dyDescent="0.25">
      <c r="A350" s="19"/>
      <c r="B350" s="19"/>
      <c r="C350" s="20"/>
      <c r="D350" s="21"/>
      <c r="E350" s="21"/>
      <c r="F350" s="21"/>
      <c r="G350" s="2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9.5" customHeight="1" x14ac:dyDescent="0.25">
      <c r="A351" s="19"/>
      <c r="B351" s="19"/>
      <c r="C351" s="20"/>
      <c r="D351" s="21"/>
      <c r="E351" s="21"/>
      <c r="F351" s="21"/>
      <c r="G351" s="2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9.5" customHeight="1" x14ac:dyDescent="0.25">
      <c r="A352" s="19"/>
      <c r="B352" s="19"/>
      <c r="C352" s="20"/>
      <c r="D352" s="21"/>
      <c r="E352" s="21"/>
      <c r="F352" s="21"/>
      <c r="G352" s="2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9.5" customHeight="1" x14ac:dyDescent="0.25">
      <c r="A353" s="19"/>
      <c r="B353" s="19"/>
      <c r="C353" s="20"/>
      <c r="D353" s="21"/>
      <c r="E353" s="21"/>
      <c r="F353" s="21"/>
      <c r="G353" s="2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9.5" customHeight="1" x14ac:dyDescent="0.25">
      <c r="A354" s="19"/>
      <c r="B354" s="19"/>
      <c r="C354" s="20"/>
      <c r="D354" s="21"/>
      <c r="E354" s="21"/>
      <c r="F354" s="21"/>
      <c r="G354" s="2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9.5" customHeight="1" x14ac:dyDescent="0.25">
      <c r="A355" s="19"/>
      <c r="B355" s="19"/>
      <c r="C355" s="20"/>
      <c r="D355" s="21"/>
      <c r="E355" s="21"/>
      <c r="F355" s="21"/>
      <c r="G355" s="2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9.5" customHeight="1" x14ac:dyDescent="0.25">
      <c r="A356" s="19"/>
      <c r="B356" s="19"/>
      <c r="C356" s="20"/>
      <c r="D356" s="21"/>
      <c r="E356" s="21"/>
      <c r="F356" s="21"/>
      <c r="G356" s="2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9.5" customHeight="1" x14ac:dyDescent="0.25">
      <c r="A357" s="19"/>
      <c r="B357" s="19"/>
      <c r="C357" s="20"/>
      <c r="D357" s="21"/>
      <c r="E357" s="21"/>
      <c r="F357" s="21"/>
      <c r="G357" s="2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9.5" customHeight="1" x14ac:dyDescent="0.25">
      <c r="A358" s="19"/>
      <c r="B358" s="19"/>
      <c r="C358" s="20"/>
      <c r="D358" s="21"/>
      <c r="E358" s="21"/>
      <c r="F358" s="21"/>
      <c r="G358" s="2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9.5" customHeight="1" x14ac:dyDescent="0.25">
      <c r="A359" s="19"/>
      <c r="B359" s="19"/>
      <c r="C359" s="20"/>
      <c r="D359" s="21"/>
      <c r="E359" s="21"/>
      <c r="F359" s="21"/>
      <c r="G359" s="2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9.5" customHeight="1" x14ac:dyDescent="0.25">
      <c r="A360" s="19"/>
      <c r="B360" s="19"/>
      <c r="C360" s="20"/>
      <c r="D360" s="21"/>
      <c r="E360" s="21"/>
      <c r="F360" s="21"/>
      <c r="G360" s="2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9.5" customHeight="1" x14ac:dyDescent="0.25">
      <c r="A361" s="19"/>
      <c r="B361" s="19"/>
      <c r="C361" s="20"/>
      <c r="D361" s="21"/>
      <c r="E361" s="21"/>
      <c r="F361" s="21"/>
      <c r="G361" s="2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9.5" customHeight="1" x14ac:dyDescent="0.25">
      <c r="A362" s="19"/>
      <c r="B362" s="19"/>
      <c r="C362" s="20"/>
      <c r="D362" s="21"/>
      <c r="E362" s="21"/>
      <c r="F362" s="21"/>
      <c r="G362" s="2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9.5" customHeight="1" x14ac:dyDescent="0.25">
      <c r="A363" s="19"/>
      <c r="B363" s="19"/>
      <c r="C363" s="20"/>
      <c r="D363" s="21"/>
      <c r="E363" s="21"/>
      <c r="F363" s="21"/>
      <c r="G363" s="2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9.5" customHeight="1" x14ac:dyDescent="0.25">
      <c r="A364" s="19"/>
      <c r="B364" s="19"/>
      <c r="C364" s="20"/>
      <c r="D364" s="21"/>
      <c r="E364" s="21"/>
      <c r="F364" s="21"/>
      <c r="G364" s="2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9.5" customHeight="1" x14ac:dyDescent="0.25">
      <c r="A365" s="19"/>
      <c r="B365" s="19"/>
      <c r="C365" s="20"/>
      <c r="D365" s="21"/>
      <c r="E365" s="21"/>
      <c r="F365" s="21"/>
      <c r="G365" s="2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9.5" customHeight="1" x14ac:dyDescent="0.25">
      <c r="A366" s="19"/>
      <c r="B366" s="19"/>
      <c r="C366" s="20"/>
      <c r="D366" s="21"/>
      <c r="E366" s="21"/>
      <c r="F366" s="21"/>
      <c r="G366" s="2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9.5" customHeight="1" x14ac:dyDescent="0.25">
      <c r="A367" s="19"/>
      <c r="B367" s="19"/>
      <c r="C367" s="20"/>
      <c r="D367" s="21"/>
      <c r="E367" s="21"/>
      <c r="F367" s="21"/>
      <c r="G367" s="2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9.5" customHeight="1" x14ac:dyDescent="0.25">
      <c r="A368" s="19"/>
      <c r="B368" s="19"/>
      <c r="C368" s="20"/>
      <c r="D368" s="21"/>
      <c r="E368" s="21"/>
      <c r="F368" s="21"/>
      <c r="G368" s="2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9.5" customHeight="1" x14ac:dyDescent="0.25">
      <c r="A369" s="19"/>
      <c r="B369" s="19"/>
      <c r="C369" s="20"/>
      <c r="D369" s="21"/>
      <c r="E369" s="21"/>
      <c r="F369" s="21"/>
      <c r="G369" s="2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9.5" customHeight="1" x14ac:dyDescent="0.25">
      <c r="A370" s="19"/>
      <c r="B370" s="19"/>
      <c r="C370" s="20"/>
      <c r="D370" s="21"/>
      <c r="E370" s="21"/>
      <c r="F370" s="21"/>
      <c r="G370" s="2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9.5" customHeight="1" x14ac:dyDescent="0.25">
      <c r="A371" s="19"/>
      <c r="B371" s="19"/>
      <c r="C371" s="20"/>
      <c r="D371" s="21"/>
      <c r="E371" s="21"/>
      <c r="F371" s="21"/>
      <c r="G371" s="2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9.5" customHeight="1" x14ac:dyDescent="0.25">
      <c r="A372" s="19"/>
      <c r="B372" s="19"/>
      <c r="C372" s="20"/>
      <c r="D372" s="21"/>
      <c r="E372" s="21"/>
      <c r="F372" s="21"/>
      <c r="G372" s="2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9.5" customHeight="1" x14ac:dyDescent="0.25">
      <c r="A373" s="19"/>
      <c r="B373" s="19"/>
      <c r="C373" s="20"/>
      <c r="D373" s="21"/>
      <c r="E373" s="21"/>
      <c r="F373" s="21"/>
      <c r="G373" s="2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9.5" customHeight="1" x14ac:dyDescent="0.25">
      <c r="A374" s="19"/>
      <c r="B374" s="19"/>
      <c r="C374" s="20"/>
      <c r="D374" s="21"/>
      <c r="E374" s="21"/>
      <c r="F374" s="21"/>
      <c r="G374" s="2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9.5" customHeight="1" x14ac:dyDescent="0.25">
      <c r="A375" s="19"/>
      <c r="B375" s="19"/>
      <c r="C375" s="20"/>
      <c r="D375" s="21"/>
      <c r="E375" s="21"/>
      <c r="F375" s="21"/>
      <c r="G375" s="2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9.5" customHeight="1" x14ac:dyDescent="0.25">
      <c r="A376" s="19"/>
      <c r="B376" s="19"/>
      <c r="C376" s="20"/>
      <c r="D376" s="21"/>
      <c r="E376" s="21"/>
      <c r="F376" s="21"/>
      <c r="G376" s="2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9.5" customHeight="1" x14ac:dyDescent="0.25">
      <c r="A377" s="19"/>
      <c r="B377" s="19"/>
      <c r="C377" s="20"/>
      <c r="D377" s="21"/>
      <c r="E377" s="21"/>
      <c r="F377" s="21"/>
      <c r="G377" s="2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9.5" customHeight="1" x14ac:dyDescent="0.25">
      <c r="A378" s="19"/>
      <c r="B378" s="19"/>
      <c r="C378" s="20"/>
      <c r="D378" s="21"/>
      <c r="E378" s="21"/>
      <c r="F378" s="21"/>
      <c r="G378" s="2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9.5" customHeight="1" x14ac:dyDescent="0.25">
      <c r="A379" s="19"/>
      <c r="B379" s="19"/>
      <c r="C379" s="20"/>
      <c r="D379" s="21"/>
      <c r="E379" s="21"/>
      <c r="F379" s="21"/>
      <c r="G379" s="2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9.5" customHeight="1" x14ac:dyDescent="0.25">
      <c r="A380" s="19"/>
      <c r="B380" s="19"/>
      <c r="C380" s="20"/>
      <c r="D380" s="21"/>
      <c r="E380" s="21"/>
      <c r="F380" s="21"/>
      <c r="G380" s="2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9.5" customHeight="1" x14ac:dyDescent="0.25">
      <c r="A381" s="19"/>
      <c r="B381" s="19"/>
      <c r="C381" s="20"/>
      <c r="D381" s="21"/>
      <c r="E381" s="21"/>
      <c r="F381" s="21"/>
      <c r="G381" s="2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9.5" customHeight="1" x14ac:dyDescent="0.25">
      <c r="A382" s="19"/>
      <c r="B382" s="19"/>
      <c r="C382" s="20"/>
      <c r="D382" s="21"/>
      <c r="E382" s="21"/>
      <c r="F382" s="21"/>
      <c r="G382" s="2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9.5" customHeight="1" x14ac:dyDescent="0.25">
      <c r="A383" s="19"/>
      <c r="B383" s="19"/>
      <c r="C383" s="20"/>
      <c r="D383" s="21"/>
      <c r="E383" s="21"/>
      <c r="F383" s="21"/>
      <c r="G383" s="2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9.5" customHeight="1" x14ac:dyDescent="0.25">
      <c r="A384" s="19"/>
      <c r="B384" s="19"/>
      <c r="C384" s="20"/>
      <c r="D384" s="21"/>
      <c r="E384" s="21"/>
      <c r="F384" s="21"/>
      <c r="G384" s="2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9.5" customHeight="1" x14ac:dyDescent="0.25">
      <c r="A385" s="19"/>
      <c r="B385" s="19"/>
      <c r="C385" s="20"/>
      <c r="D385" s="21"/>
      <c r="E385" s="21"/>
      <c r="F385" s="21"/>
      <c r="G385" s="2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9.5" customHeight="1" x14ac:dyDescent="0.25">
      <c r="A386" s="19"/>
      <c r="B386" s="19"/>
      <c r="C386" s="20"/>
      <c r="D386" s="21"/>
      <c r="E386" s="21"/>
      <c r="F386" s="21"/>
      <c r="G386" s="2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9.5" customHeight="1" x14ac:dyDescent="0.25">
      <c r="A387" s="19"/>
      <c r="B387" s="19"/>
      <c r="C387" s="20"/>
      <c r="D387" s="21"/>
      <c r="E387" s="21"/>
      <c r="F387" s="21"/>
      <c r="G387" s="2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9.5" customHeight="1" x14ac:dyDescent="0.25">
      <c r="A388" s="19"/>
      <c r="B388" s="19"/>
      <c r="C388" s="20"/>
      <c r="D388" s="21"/>
      <c r="E388" s="21"/>
      <c r="F388" s="21"/>
      <c r="G388" s="2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9.5" customHeight="1" x14ac:dyDescent="0.25">
      <c r="A389" s="19"/>
      <c r="B389" s="19"/>
      <c r="C389" s="20"/>
      <c r="D389" s="21"/>
      <c r="E389" s="21"/>
      <c r="F389" s="21"/>
      <c r="G389" s="2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9.5" customHeight="1" x14ac:dyDescent="0.25">
      <c r="A390" s="19"/>
      <c r="B390" s="19"/>
      <c r="C390" s="20"/>
      <c r="D390" s="21"/>
      <c r="E390" s="21"/>
      <c r="F390" s="21"/>
      <c r="G390" s="2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9.5" customHeight="1" x14ac:dyDescent="0.25">
      <c r="A391" s="19"/>
      <c r="B391" s="19"/>
      <c r="C391" s="20"/>
      <c r="D391" s="21"/>
      <c r="E391" s="21"/>
      <c r="F391" s="21"/>
      <c r="G391" s="2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9.5" customHeight="1" x14ac:dyDescent="0.25">
      <c r="A392" s="19"/>
      <c r="B392" s="19"/>
      <c r="C392" s="20"/>
      <c r="D392" s="21"/>
      <c r="E392" s="21"/>
      <c r="F392" s="21"/>
      <c r="G392" s="2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9.5" customHeight="1" x14ac:dyDescent="0.25">
      <c r="A393" s="19"/>
      <c r="B393" s="19"/>
      <c r="C393" s="20"/>
      <c r="D393" s="21"/>
      <c r="E393" s="21"/>
      <c r="F393" s="21"/>
      <c r="G393" s="2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9.5" customHeight="1" x14ac:dyDescent="0.25">
      <c r="A394" s="19"/>
      <c r="B394" s="19"/>
      <c r="C394" s="20"/>
      <c r="D394" s="21"/>
      <c r="E394" s="21"/>
      <c r="F394" s="21"/>
      <c r="G394" s="2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9.5" customHeight="1" x14ac:dyDescent="0.25">
      <c r="A395" s="19"/>
      <c r="B395" s="19"/>
      <c r="C395" s="20"/>
      <c r="D395" s="21"/>
      <c r="E395" s="21"/>
      <c r="F395" s="21"/>
      <c r="G395" s="2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9.5" customHeight="1" x14ac:dyDescent="0.25">
      <c r="A396" s="19"/>
      <c r="B396" s="19"/>
      <c r="C396" s="20"/>
      <c r="D396" s="21"/>
      <c r="E396" s="21"/>
      <c r="F396" s="21"/>
      <c r="G396" s="2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9.5" customHeight="1" x14ac:dyDescent="0.25">
      <c r="A397" s="19"/>
      <c r="B397" s="19"/>
      <c r="C397" s="20"/>
      <c r="D397" s="21"/>
      <c r="E397" s="21"/>
      <c r="F397" s="21"/>
      <c r="G397" s="2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9.5" customHeight="1" x14ac:dyDescent="0.25">
      <c r="A398" s="19"/>
      <c r="B398" s="19"/>
      <c r="C398" s="20"/>
      <c r="D398" s="21"/>
      <c r="E398" s="21"/>
      <c r="F398" s="21"/>
      <c r="G398" s="2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9.5" customHeight="1" x14ac:dyDescent="0.25">
      <c r="A399" s="19"/>
      <c r="B399" s="19"/>
      <c r="C399" s="20"/>
      <c r="D399" s="21"/>
      <c r="E399" s="21"/>
      <c r="F399" s="21"/>
      <c r="G399" s="2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9.5" customHeight="1" x14ac:dyDescent="0.25">
      <c r="A400" s="19"/>
      <c r="B400" s="19"/>
      <c r="C400" s="20"/>
      <c r="D400" s="21"/>
      <c r="E400" s="21"/>
      <c r="F400" s="21"/>
      <c r="G400" s="2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9.5" customHeight="1" x14ac:dyDescent="0.25">
      <c r="A401" s="19"/>
      <c r="B401" s="19"/>
      <c r="C401" s="20"/>
      <c r="D401" s="21"/>
      <c r="E401" s="21"/>
      <c r="F401" s="21"/>
      <c r="G401" s="2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9.5" customHeight="1" x14ac:dyDescent="0.25">
      <c r="A402" s="19"/>
      <c r="B402" s="19"/>
      <c r="C402" s="20"/>
      <c r="D402" s="21"/>
      <c r="E402" s="21"/>
      <c r="F402" s="21"/>
      <c r="G402" s="2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9.5" customHeight="1" x14ac:dyDescent="0.25">
      <c r="A403" s="19"/>
      <c r="B403" s="19"/>
      <c r="C403" s="20"/>
      <c r="D403" s="21"/>
      <c r="E403" s="21"/>
      <c r="F403" s="21"/>
      <c r="G403" s="2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9.5" customHeight="1" x14ac:dyDescent="0.25">
      <c r="A404" s="19"/>
      <c r="B404" s="19"/>
      <c r="C404" s="20"/>
      <c r="D404" s="21"/>
      <c r="E404" s="21"/>
      <c r="F404" s="21"/>
      <c r="G404" s="2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9.5" customHeight="1" x14ac:dyDescent="0.25">
      <c r="A405" s="19"/>
      <c r="B405" s="19"/>
      <c r="C405" s="20"/>
      <c r="D405" s="21"/>
      <c r="E405" s="21"/>
      <c r="F405" s="21"/>
      <c r="G405" s="2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9.5" customHeight="1" x14ac:dyDescent="0.25">
      <c r="A406" s="19"/>
      <c r="B406" s="19"/>
      <c r="C406" s="20"/>
      <c r="D406" s="21"/>
      <c r="E406" s="21"/>
      <c r="F406" s="21"/>
      <c r="G406" s="2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9.5" customHeight="1" x14ac:dyDescent="0.25">
      <c r="A407" s="19"/>
      <c r="B407" s="19"/>
      <c r="C407" s="20"/>
      <c r="D407" s="21"/>
      <c r="E407" s="21"/>
      <c r="F407" s="21"/>
      <c r="G407" s="2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9.5" customHeight="1" x14ac:dyDescent="0.25">
      <c r="A408" s="19"/>
      <c r="B408" s="19"/>
      <c r="C408" s="20"/>
      <c r="D408" s="21"/>
      <c r="E408" s="21"/>
      <c r="F408" s="21"/>
      <c r="G408" s="2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9.5" customHeight="1" x14ac:dyDescent="0.25">
      <c r="A409" s="19"/>
      <c r="B409" s="19"/>
      <c r="C409" s="20"/>
      <c r="D409" s="21"/>
      <c r="E409" s="21"/>
      <c r="F409" s="21"/>
      <c r="G409" s="2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9.5" customHeight="1" x14ac:dyDescent="0.25">
      <c r="A410" s="19"/>
      <c r="B410" s="19"/>
      <c r="C410" s="20"/>
      <c r="D410" s="21"/>
      <c r="E410" s="21"/>
      <c r="F410" s="21"/>
      <c r="G410" s="2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9.5" customHeight="1" x14ac:dyDescent="0.25">
      <c r="A411" s="19"/>
      <c r="B411" s="19"/>
      <c r="C411" s="20"/>
      <c r="D411" s="21"/>
      <c r="E411" s="21"/>
      <c r="F411" s="21"/>
      <c r="G411" s="2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9.5" customHeight="1" x14ac:dyDescent="0.25">
      <c r="A412" s="19"/>
      <c r="B412" s="19"/>
      <c r="C412" s="20"/>
      <c r="D412" s="21"/>
      <c r="E412" s="21"/>
      <c r="F412" s="21"/>
      <c r="G412" s="2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9.5" customHeight="1" x14ac:dyDescent="0.25">
      <c r="A413" s="19"/>
      <c r="B413" s="19"/>
      <c r="C413" s="20"/>
      <c r="D413" s="21"/>
      <c r="E413" s="21"/>
      <c r="F413" s="21"/>
      <c r="G413" s="2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9.5" customHeight="1" x14ac:dyDescent="0.25">
      <c r="A414" s="19"/>
      <c r="B414" s="19"/>
      <c r="C414" s="20"/>
      <c r="D414" s="21"/>
      <c r="E414" s="21"/>
      <c r="F414" s="21"/>
      <c r="G414" s="2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9.5" customHeight="1" x14ac:dyDescent="0.25">
      <c r="A415" s="19"/>
      <c r="B415" s="19"/>
      <c r="C415" s="20"/>
      <c r="D415" s="21"/>
      <c r="E415" s="21"/>
      <c r="F415" s="21"/>
      <c r="G415" s="2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9.5" customHeight="1" x14ac:dyDescent="0.25">
      <c r="A416" s="19"/>
      <c r="B416" s="19"/>
      <c r="C416" s="20"/>
      <c r="D416" s="21"/>
      <c r="E416" s="21"/>
      <c r="F416" s="21"/>
      <c r="G416" s="2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9.5" customHeight="1" x14ac:dyDescent="0.25">
      <c r="A417" s="19"/>
      <c r="B417" s="19"/>
      <c r="C417" s="20"/>
      <c r="D417" s="21"/>
      <c r="E417" s="21"/>
      <c r="F417" s="21"/>
      <c r="G417" s="2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9.5" customHeight="1" x14ac:dyDescent="0.25">
      <c r="A418" s="19"/>
      <c r="B418" s="19"/>
      <c r="C418" s="20"/>
      <c r="D418" s="21"/>
      <c r="E418" s="21"/>
      <c r="F418" s="21"/>
      <c r="G418" s="2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9.5" customHeight="1" x14ac:dyDescent="0.25">
      <c r="A419" s="19"/>
      <c r="B419" s="19"/>
      <c r="C419" s="20"/>
      <c r="D419" s="21"/>
      <c r="E419" s="21"/>
      <c r="F419" s="21"/>
      <c r="G419" s="2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9.5" customHeight="1" x14ac:dyDescent="0.25">
      <c r="A420" s="19"/>
      <c r="B420" s="19"/>
      <c r="C420" s="20"/>
      <c r="D420" s="21"/>
      <c r="E420" s="21"/>
      <c r="F420" s="21"/>
      <c r="G420" s="2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9.5" customHeight="1" x14ac:dyDescent="0.25">
      <c r="A421" s="19"/>
      <c r="B421" s="19"/>
      <c r="C421" s="20"/>
      <c r="D421" s="21"/>
      <c r="E421" s="21"/>
      <c r="F421" s="21"/>
      <c r="G421" s="2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9.5" customHeight="1" x14ac:dyDescent="0.25">
      <c r="A422" s="19"/>
      <c r="B422" s="19"/>
      <c r="C422" s="20"/>
      <c r="D422" s="21"/>
      <c r="E422" s="21"/>
      <c r="F422" s="21"/>
      <c r="G422" s="2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9.5" customHeight="1" x14ac:dyDescent="0.25">
      <c r="A423" s="19"/>
      <c r="B423" s="19"/>
      <c r="C423" s="20"/>
      <c r="D423" s="21"/>
      <c r="E423" s="21"/>
      <c r="F423" s="21"/>
      <c r="G423" s="2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9.5" customHeight="1" x14ac:dyDescent="0.25">
      <c r="A424" s="19"/>
      <c r="B424" s="19"/>
      <c r="C424" s="20"/>
      <c r="D424" s="21"/>
      <c r="E424" s="21"/>
      <c r="F424" s="21"/>
      <c r="G424" s="2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9.5" customHeight="1" x14ac:dyDescent="0.25">
      <c r="A425" s="19"/>
      <c r="B425" s="19"/>
      <c r="C425" s="20"/>
      <c r="D425" s="21"/>
      <c r="E425" s="21"/>
      <c r="F425" s="21"/>
      <c r="G425" s="2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9.5" customHeight="1" x14ac:dyDescent="0.25">
      <c r="A426" s="19"/>
      <c r="B426" s="19"/>
      <c r="C426" s="20"/>
      <c r="D426" s="21"/>
      <c r="E426" s="21"/>
      <c r="F426" s="21"/>
      <c r="G426" s="2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9.5" customHeight="1" x14ac:dyDescent="0.25">
      <c r="A427" s="19"/>
      <c r="B427" s="19"/>
      <c r="C427" s="20"/>
      <c r="D427" s="21"/>
      <c r="E427" s="21"/>
      <c r="F427" s="21"/>
      <c r="G427" s="2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9.5" customHeight="1" x14ac:dyDescent="0.25">
      <c r="A428" s="19"/>
      <c r="B428" s="19"/>
      <c r="C428" s="20"/>
      <c r="D428" s="21"/>
      <c r="E428" s="21"/>
      <c r="F428" s="21"/>
      <c r="G428" s="2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9.5" customHeight="1" x14ac:dyDescent="0.25">
      <c r="A429" s="19"/>
      <c r="B429" s="19"/>
      <c r="C429" s="20"/>
      <c r="D429" s="21"/>
      <c r="E429" s="21"/>
      <c r="F429" s="21"/>
      <c r="G429" s="2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9.5" customHeight="1" x14ac:dyDescent="0.25">
      <c r="A430" s="19"/>
      <c r="B430" s="19"/>
      <c r="C430" s="20"/>
      <c r="D430" s="21"/>
      <c r="E430" s="21"/>
      <c r="F430" s="21"/>
      <c r="G430" s="2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9.5" customHeight="1" x14ac:dyDescent="0.25">
      <c r="A431" s="19"/>
      <c r="B431" s="19"/>
      <c r="C431" s="20"/>
      <c r="D431" s="21"/>
      <c r="E431" s="21"/>
      <c r="F431" s="21"/>
      <c r="G431" s="2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9.5" customHeight="1" x14ac:dyDescent="0.25">
      <c r="A432" s="19"/>
      <c r="B432" s="19"/>
      <c r="C432" s="20"/>
      <c r="D432" s="21"/>
      <c r="E432" s="21"/>
      <c r="F432" s="21"/>
      <c r="G432" s="2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9.5" customHeight="1" x14ac:dyDescent="0.25">
      <c r="A433" s="19"/>
      <c r="B433" s="19"/>
      <c r="C433" s="20"/>
      <c r="D433" s="21"/>
      <c r="E433" s="21"/>
      <c r="F433" s="21"/>
      <c r="G433" s="2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9.5" customHeight="1" x14ac:dyDescent="0.25">
      <c r="A434" s="19"/>
      <c r="B434" s="19"/>
      <c r="C434" s="20"/>
      <c r="D434" s="21"/>
      <c r="E434" s="21"/>
      <c r="F434" s="21"/>
      <c r="G434" s="2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9.5" customHeight="1" x14ac:dyDescent="0.25">
      <c r="A435" s="19"/>
      <c r="B435" s="19"/>
      <c r="C435" s="20"/>
      <c r="D435" s="21"/>
      <c r="E435" s="21"/>
      <c r="F435" s="21"/>
      <c r="G435" s="2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9.5" customHeight="1" x14ac:dyDescent="0.25">
      <c r="A436" s="19"/>
      <c r="B436" s="19"/>
      <c r="C436" s="20"/>
      <c r="D436" s="21"/>
      <c r="E436" s="21"/>
      <c r="F436" s="21"/>
      <c r="G436" s="2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9.5" customHeight="1" x14ac:dyDescent="0.25">
      <c r="A437" s="19"/>
      <c r="B437" s="19"/>
      <c r="C437" s="20"/>
      <c r="D437" s="21"/>
      <c r="E437" s="21"/>
      <c r="F437" s="21"/>
      <c r="G437" s="2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9.5" customHeight="1" x14ac:dyDescent="0.25">
      <c r="A438" s="19"/>
      <c r="B438" s="19"/>
      <c r="C438" s="20"/>
      <c r="D438" s="21"/>
      <c r="E438" s="21"/>
      <c r="F438" s="21"/>
      <c r="G438" s="2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9.5" customHeight="1" x14ac:dyDescent="0.25">
      <c r="A439" s="19"/>
      <c r="B439" s="19"/>
      <c r="C439" s="20"/>
      <c r="D439" s="21"/>
      <c r="E439" s="21"/>
      <c r="F439" s="21"/>
      <c r="G439" s="2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9.5" customHeight="1" x14ac:dyDescent="0.25">
      <c r="A440" s="19"/>
      <c r="B440" s="19"/>
      <c r="C440" s="20"/>
      <c r="D440" s="21"/>
      <c r="E440" s="21"/>
      <c r="F440" s="21"/>
      <c r="G440" s="2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9.5" customHeight="1" x14ac:dyDescent="0.25">
      <c r="A441" s="19"/>
      <c r="B441" s="19"/>
      <c r="C441" s="20"/>
      <c r="D441" s="21"/>
      <c r="E441" s="21"/>
      <c r="F441" s="21"/>
      <c r="G441" s="2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9.5" customHeight="1" x14ac:dyDescent="0.25">
      <c r="A442" s="19"/>
      <c r="B442" s="19"/>
      <c r="C442" s="20"/>
      <c r="D442" s="21"/>
      <c r="E442" s="21"/>
      <c r="F442" s="21"/>
      <c r="G442" s="2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9.5" customHeight="1" x14ac:dyDescent="0.25">
      <c r="A443" s="19"/>
      <c r="B443" s="19"/>
      <c r="C443" s="20"/>
      <c r="D443" s="21"/>
      <c r="E443" s="21"/>
      <c r="F443" s="21"/>
      <c r="G443" s="2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9.5" customHeight="1" x14ac:dyDescent="0.25">
      <c r="A444" s="19"/>
      <c r="B444" s="19"/>
      <c r="C444" s="20"/>
      <c r="D444" s="21"/>
      <c r="E444" s="21"/>
      <c r="F444" s="21"/>
      <c r="G444" s="2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9.5" customHeight="1" x14ac:dyDescent="0.25">
      <c r="A445" s="19"/>
      <c r="B445" s="19"/>
      <c r="C445" s="20"/>
      <c r="D445" s="21"/>
      <c r="E445" s="21"/>
      <c r="F445" s="21"/>
      <c r="G445" s="2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9.5" customHeight="1" x14ac:dyDescent="0.25">
      <c r="A446" s="19"/>
      <c r="B446" s="19"/>
      <c r="C446" s="20"/>
      <c r="D446" s="21"/>
      <c r="E446" s="21"/>
      <c r="F446" s="21"/>
      <c r="G446" s="2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9.5" customHeight="1" x14ac:dyDescent="0.25">
      <c r="A447" s="19"/>
      <c r="B447" s="19"/>
      <c r="C447" s="20"/>
      <c r="D447" s="21"/>
      <c r="E447" s="21"/>
      <c r="F447" s="21"/>
      <c r="G447" s="2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9.5" customHeight="1" x14ac:dyDescent="0.25">
      <c r="A448" s="19"/>
      <c r="B448" s="19"/>
      <c r="C448" s="20"/>
      <c r="D448" s="21"/>
      <c r="E448" s="21"/>
      <c r="F448" s="21"/>
      <c r="G448" s="2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9.5" customHeight="1" x14ac:dyDescent="0.25">
      <c r="A449" s="19"/>
      <c r="B449" s="19"/>
      <c r="C449" s="20"/>
      <c r="D449" s="21"/>
      <c r="E449" s="21"/>
      <c r="F449" s="21"/>
      <c r="G449" s="2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9.5" customHeight="1" x14ac:dyDescent="0.25">
      <c r="A450" s="19"/>
      <c r="B450" s="19"/>
      <c r="C450" s="20"/>
      <c r="D450" s="21"/>
      <c r="E450" s="21"/>
      <c r="F450" s="21"/>
      <c r="G450" s="2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9.5" customHeight="1" x14ac:dyDescent="0.25">
      <c r="A451" s="19"/>
      <c r="B451" s="19"/>
      <c r="C451" s="20"/>
      <c r="D451" s="21"/>
      <c r="E451" s="21"/>
      <c r="F451" s="21"/>
      <c r="G451" s="2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9.5" customHeight="1" x14ac:dyDescent="0.25">
      <c r="A452" s="19"/>
      <c r="B452" s="19"/>
      <c r="C452" s="20"/>
      <c r="D452" s="21"/>
      <c r="E452" s="21"/>
      <c r="F452" s="21"/>
      <c r="G452" s="2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9.5" customHeight="1" x14ac:dyDescent="0.25">
      <c r="A453" s="19"/>
      <c r="B453" s="19"/>
      <c r="C453" s="20"/>
      <c r="D453" s="21"/>
      <c r="E453" s="21"/>
      <c r="F453" s="21"/>
      <c r="G453" s="2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9.5" customHeight="1" x14ac:dyDescent="0.25">
      <c r="A454" s="19"/>
      <c r="B454" s="19"/>
      <c r="C454" s="20"/>
      <c r="D454" s="21"/>
      <c r="E454" s="21"/>
      <c r="F454" s="21"/>
      <c r="G454" s="2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9.5" customHeight="1" x14ac:dyDescent="0.25">
      <c r="A455" s="19"/>
      <c r="B455" s="19"/>
      <c r="C455" s="20"/>
      <c r="D455" s="21"/>
      <c r="E455" s="21"/>
      <c r="F455" s="21"/>
      <c r="G455" s="2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9.5" customHeight="1" x14ac:dyDescent="0.25">
      <c r="A456" s="19"/>
      <c r="B456" s="19"/>
      <c r="C456" s="20"/>
      <c r="D456" s="21"/>
      <c r="E456" s="21"/>
      <c r="F456" s="21"/>
      <c r="G456" s="2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9.5" customHeight="1" x14ac:dyDescent="0.25">
      <c r="A457" s="19"/>
      <c r="B457" s="19"/>
      <c r="C457" s="20"/>
      <c r="D457" s="21"/>
      <c r="E457" s="21"/>
      <c r="F457" s="21"/>
      <c r="G457" s="2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9.5" customHeight="1" x14ac:dyDescent="0.25">
      <c r="A458" s="19"/>
      <c r="B458" s="19"/>
      <c r="C458" s="20"/>
      <c r="D458" s="21"/>
      <c r="E458" s="21"/>
      <c r="F458" s="21"/>
      <c r="G458" s="2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9.5" customHeight="1" x14ac:dyDescent="0.25">
      <c r="A459" s="19"/>
      <c r="B459" s="19"/>
      <c r="C459" s="20"/>
      <c r="D459" s="21"/>
      <c r="E459" s="21"/>
      <c r="F459" s="21"/>
      <c r="G459" s="2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9.5" customHeight="1" x14ac:dyDescent="0.25">
      <c r="A460" s="19"/>
      <c r="B460" s="19"/>
      <c r="C460" s="20"/>
      <c r="D460" s="21"/>
      <c r="E460" s="21"/>
      <c r="F460" s="21"/>
      <c r="G460" s="2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9.5" customHeight="1" x14ac:dyDescent="0.25">
      <c r="A461" s="19"/>
      <c r="B461" s="19"/>
      <c r="C461" s="20"/>
      <c r="D461" s="21"/>
      <c r="E461" s="21"/>
      <c r="F461" s="21"/>
      <c r="G461" s="2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9.5" customHeight="1" x14ac:dyDescent="0.25">
      <c r="A462" s="19"/>
      <c r="B462" s="19"/>
      <c r="C462" s="20"/>
      <c r="D462" s="21"/>
      <c r="E462" s="21"/>
      <c r="F462" s="21"/>
      <c r="G462" s="2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9.5" customHeight="1" x14ac:dyDescent="0.25">
      <c r="A463" s="19"/>
      <c r="B463" s="19"/>
      <c r="C463" s="20"/>
      <c r="D463" s="21"/>
      <c r="E463" s="21"/>
      <c r="F463" s="21"/>
      <c r="G463" s="2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9.5" customHeight="1" x14ac:dyDescent="0.25">
      <c r="A464" s="19"/>
      <c r="B464" s="19"/>
      <c r="C464" s="20"/>
      <c r="D464" s="21"/>
      <c r="E464" s="21"/>
      <c r="F464" s="21"/>
      <c r="G464" s="2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9.5" customHeight="1" x14ac:dyDescent="0.25">
      <c r="A465" s="19"/>
      <c r="B465" s="19"/>
      <c r="C465" s="20"/>
      <c r="D465" s="21"/>
      <c r="E465" s="21"/>
      <c r="F465" s="21"/>
      <c r="G465" s="2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9.5" customHeight="1" x14ac:dyDescent="0.25">
      <c r="A466" s="19"/>
      <c r="B466" s="19"/>
      <c r="C466" s="20"/>
      <c r="D466" s="21"/>
      <c r="E466" s="21"/>
      <c r="F466" s="21"/>
      <c r="G466" s="2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9.5" customHeight="1" x14ac:dyDescent="0.25">
      <c r="A467" s="19"/>
      <c r="B467" s="19"/>
      <c r="C467" s="20"/>
      <c r="D467" s="21"/>
      <c r="E467" s="21"/>
      <c r="F467" s="21"/>
      <c r="G467" s="2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9.5" customHeight="1" x14ac:dyDescent="0.25">
      <c r="A468" s="19"/>
      <c r="B468" s="19"/>
      <c r="C468" s="20"/>
      <c r="D468" s="21"/>
      <c r="E468" s="21"/>
      <c r="F468" s="21"/>
      <c r="G468" s="2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9.5" customHeight="1" x14ac:dyDescent="0.25">
      <c r="A469" s="19"/>
      <c r="B469" s="19"/>
      <c r="C469" s="20"/>
      <c r="D469" s="21"/>
      <c r="E469" s="21"/>
      <c r="F469" s="21"/>
      <c r="G469" s="2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9.5" customHeight="1" x14ac:dyDescent="0.25">
      <c r="A470" s="19"/>
      <c r="B470" s="19"/>
      <c r="C470" s="20"/>
      <c r="D470" s="21"/>
      <c r="E470" s="21"/>
      <c r="F470" s="21"/>
      <c r="G470" s="2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9.5" customHeight="1" x14ac:dyDescent="0.25">
      <c r="A471" s="19"/>
      <c r="B471" s="19"/>
      <c r="C471" s="20"/>
      <c r="D471" s="21"/>
      <c r="E471" s="21"/>
      <c r="F471" s="21"/>
      <c r="G471" s="2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9.5" customHeight="1" x14ac:dyDescent="0.25">
      <c r="A472" s="19"/>
      <c r="B472" s="19"/>
      <c r="C472" s="20"/>
      <c r="D472" s="21"/>
      <c r="E472" s="21"/>
      <c r="F472" s="21"/>
      <c r="G472" s="2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9.5" customHeight="1" x14ac:dyDescent="0.25">
      <c r="A473" s="19"/>
      <c r="B473" s="19"/>
      <c r="C473" s="20"/>
      <c r="D473" s="21"/>
      <c r="E473" s="21"/>
      <c r="F473" s="21"/>
      <c r="G473" s="2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9.5" customHeight="1" x14ac:dyDescent="0.25">
      <c r="A474" s="19"/>
      <c r="B474" s="19"/>
      <c r="C474" s="20"/>
      <c r="D474" s="21"/>
      <c r="E474" s="21"/>
      <c r="F474" s="21"/>
      <c r="G474" s="2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9.5" customHeight="1" x14ac:dyDescent="0.25">
      <c r="A475" s="19"/>
      <c r="B475" s="19"/>
      <c r="C475" s="20"/>
      <c r="D475" s="21"/>
      <c r="E475" s="21"/>
      <c r="F475" s="21"/>
      <c r="G475" s="2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9.5" customHeight="1" x14ac:dyDescent="0.25">
      <c r="A476" s="19"/>
      <c r="B476" s="19"/>
      <c r="C476" s="20"/>
      <c r="D476" s="21"/>
      <c r="E476" s="21"/>
      <c r="F476" s="21"/>
      <c r="G476" s="2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9.5" customHeight="1" x14ac:dyDescent="0.25">
      <c r="A477" s="19"/>
      <c r="B477" s="19"/>
      <c r="C477" s="20"/>
      <c r="D477" s="21"/>
      <c r="E477" s="21"/>
      <c r="F477" s="21"/>
      <c r="G477" s="2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9.5" customHeight="1" x14ac:dyDescent="0.25">
      <c r="A478" s="19"/>
      <c r="B478" s="19"/>
      <c r="C478" s="20"/>
      <c r="D478" s="21"/>
      <c r="E478" s="21"/>
      <c r="F478" s="21"/>
      <c r="G478" s="2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9.5" customHeight="1" x14ac:dyDescent="0.25">
      <c r="A479" s="19"/>
      <c r="B479" s="19"/>
      <c r="C479" s="20"/>
      <c r="D479" s="21"/>
      <c r="E479" s="21"/>
      <c r="F479" s="21"/>
      <c r="G479" s="2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9.5" customHeight="1" x14ac:dyDescent="0.25">
      <c r="A480" s="19"/>
      <c r="B480" s="19"/>
      <c r="C480" s="20"/>
      <c r="D480" s="21"/>
      <c r="E480" s="21"/>
      <c r="F480" s="21"/>
      <c r="G480" s="2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9.5" customHeight="1" x14ac:dyDescent="0.25">
      <c r="A481" s="19"/>
      <c r="B481" s="19"/>
      <c r="C481" s="20"/>
      <c r="D481" s="21"/>
      <c r="E481" s="21"/>
      <c r="F481" s="21"/>
      <c r="G481" s="2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9.5" customHeight="1" x14ac:dyDescent="0.25">
      <c r="A482" s="19"/>
      <c r="B482" s="19"/>
      <c r="C482" s="20"/>
      <c r="D482" s="21"/>
      <c r="E482" s="21"/>
      <c r="F482" s="21"/>
      <c r="G482" s="2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9.5" customHeight="1" x14ac:dyDescent="0.25">
      <c r="A483" s="19"/>
      <c r="B483" s="19"/>
      <c r="C483" s="20"/>
      <c r="D483" s="21"/>
      <c r="E483" s="21"/>
      <c r="F483" s="21"/>
      <c r="G483" s="2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9.5" customHeight="1" x14ac:dyDescent="0.25">
      <c r="A484" s="19"/>
      <c r="B484" s="19"/>
      <c r="C484" s="20"/>
      <c r="D484" s="21"/>
      <c r="E484" s="21"/>
      <c r="F484" s="21"/>
      <c r="G484" s="2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9.5" customHeight="1" x14ac:dyDescent="0.25">
      <c r="A485" s="19"/>
      <c r="B485" s="19"/>
      <c r="C485" s="20"/>
      <c r="D485" s="21"/>
      <c r="E485" s="21"/>
      <c r="F485" s="21"/>
      <c r="G485" s="2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9.5" customHeight="1" x14ac:dyDescent="0.25">
      <c r="A486" s="19"/>
      <c r="B486" s="19"/>
      <c r="C486" s="20"/>
      <c r="D486" s="21"/>
      <c r="E486" s="21"/>
      <c r="F486" s="21"/>
      <c r="G486" s="2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9.5" customHeight="1" x14ac:dyDescent="0.25">
      <c r="A487" s="19"/>
      <c r="B487" s="19"/>
      <c r="C487" s="20"/>
      <c r="D487" s="21"/>
      <c r="E487" s="21"/>
      <c r="F487" s="21"/>
      <c r="G487" s="2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9.5" customHeight="1" x14ac:dyDescent="0.25">
      <c r="A488" s="19"/>
      <c r="B488" s="19"/>
      <c r="C488" s="20"/>
      <c r="D488" s="21"/>
      <c r="E488" s="21"/>
      <c r="F488" s="21"/>
      <c r="G488" s="2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9.5" customHeight="1" x14ac:dyDescent="0.25">
      <c r="A489" s="19"/>
      <c r="B489" s="19"/>
      <c r="C489" s="20"/>
      <c r="D489" s="21"/>
      <c r="E489" s="21"/>
      <c r="F489" s="21"/>
      <c r="G489" s="2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9.5" customHeight="1" x14ac:dyDescent="0.25">
      <c r="A490" s="19"/>
      <c r="B490" s="19"/>
      <c r="C490" s="20"/>
      <c r="D490" s="21"/>
      <c r="E490" s="21"/>
      <c r="F490" s="21"/>
      <c r="G490" s="2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9.5" customHeight="1" x14ac:dyDescent="0.25">
      <c r="A491" s="19"/>
      <c r="B491" s="19"/>
      <c r="C491" s="20"/>
      <c r="D491" s="21"/>
      <c r="E491" s="21"/>
      <c r="F491" s="21"/>
      <c r="G491" s="2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9.5" customHeight="1" x14ac:dyDescent="0.25">
      <c r="A492" s="19"/>
      <c r="B492" s="19"/>
      <c r="C492" s="20"/>
      <c r="D492" s="21"/>
      <c r="E492" s="21"/>
      <c r="F492" s="21"/>
      <c r="G492" s="2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9.5" customHeight="1" x14ac:dyDescent="0.25">
      <c r="A493" s="19"/>
      <c r="B493" s="19"/>
      <c r="C493" s="20"/>
      <c r="D493" s="21"/>
      <c r="E493" s="21"/>
      <c r="F493" s="21"/>
      <c r="G493" s="2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9.5" customHeight="1" x14ac:dyDescent="0.25">
      <c r="A494" s="19"/>
      <c r="B494" s="19"/>
      <c r="C494" s="20"/>
      <c r="D494" s="21"/>
      <c r="E494" s="21"/>
      <c r="F494" s="21"/>
      <c r="G494" s="2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9.5" customHeight="1" x14ac:dyDescent="0.25">
      <c r="A495" s="19"/>
      <c r="B495" s="19"/>
      <c r="C495" s="20"/>
      <c r="D495" s="21"/>
      <c r="E495" s="21"/>
      <c r="F495" s="21"/>
      <c r="G495" s="2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9.5" customHeight="1" x14ac:dyDescent="0.25">
      <c r="A496" s="19"/>
      <c r="B496" s="19"/>
      <c r="C496" s="20"/>
      <c r="D496" s="21"/>
      <c r="E496" s="21"/>
      <c r="F496" s="21"/>
      <c r="G496" s="2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9.5" customHeight="1" x14ac:dyDescent="0.25">
      <c r="A497" s="19"/>
      <c r="B497" s="19"/>
      <c r="C497" s="20"/>
      <c r="D497" s="21"/>
      <c r="E497" s="21"/>
      <c r="F497" s="21"/>
      <c r="G497" s="2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9.5" customHeight="1" x14ac:dyDescent="0.25">
      <c r="A498" s="19"/>
      <c r="B498" s="19"/>
      <c r="C498" s="20"/>
      <c r="D498" s="21"/>
      <c r="E498" s="21"/>
      <c r="F498" s="21"/>
      <c r="G498" s="2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9.5" customHeight="1" x14ac:dyDescent="0.25">
      <c r="A499" s="19"/>
      <c r="B499" s="19"/>
      <c r="C499" s="20"/>
      <c r="D499" s="21"/>
      <c r="E499" s="21"/>
      <c r="F499" s="21"/>
      <c r="G499" s="2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9.5" customHeight="1" x14ac:dyDescent="0.25">
      <c r="A500" s="19"/>
      <c r="B500" s="19"/>
      <c r="C500" s="20"/>
      <c r="D500" s="21"/>
      <c r="E500" s="21"/>
      <c r="F500" s="21"/>
      <c r="G500" s="2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9.5" customHeight="1" x14ac:dyDescent="0.25">
      <c r="A501" s="19"/>
      <c r="B501" s="19"/>
      <c r="C501" s="20"/>
      <c r="D501" s="21"/>
      <c r="E501" s="21"/>
      <c r="F501" s="21"/>
      <c r="G501" s="2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9.5" customHeight="1" x14ac:dyDescent="0.25">
      <c r="A502" s="19"/>
      <c r="B502" s="19"/>
      <c r="C502" s="20"/>
      <c r="D502" s="21"/>
      <c r="E502" s="21"/>
      <c r="F502" s="21"/>
      <c r="G502" s="2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9.5" customHeight="1" x14ac:dyDescent="0.25">
      <c r="A503" s="19"/>
      <c r="B503" s="19"/>
      <c r="C503" s="20"/>
      <c r="D503" s="21"/>
      <c r="E503" s="21"/>
      <c r="F503" s="21"/>
      <c r="G503" s="2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9.5" customHeight="1" x14ac:dyDescent="0.25">
      <c r="A504" s="19"/>
      <c r="B504" s="19"/>
      <c r="C504" s="20"/>
      <c r="D504" s="21"/>
      <c r="E504" s="21"/>
      <c r="F504" s="21"/>
      <c r="G504" s="2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9.5" customHeight="1" x14ac:dyDescent="0.25">
      <c r="A505" s="19"/>
      <c r="B505" s="19"/>
      <c r="C505" s="20"/>
      <c r="D505" s="21"/>
      <c r="E505" s="21"/>
      <c r="F505" s="21"/>
      <c r="G505" s="2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9.5" customHeight="1" x14ac:dyDescent="0.25">
      <c r="A506" s="19"/>
      <c r="B506" s="19"/>
      <c r="C506" s="20"/>
      <c r="D506" s="21"/>
      <c r="E506" s="21"/>
      <c r="F506" s="21"/>
      <c r="G506" s="2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9.5" customHeight="1" x14ac:dyDescent="0.25">
      <c r="A507" s="19"/>
      <c r="B507" s="19"/>
      <c r="C507" s="20"/>
      <c r="D507" s="21"/>
      <c r="E507" s="21"/>
      <c r="F507" s="21"/>
      <c r="G507" s="2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9.5" customHeight="1" x14ac:dyDescent="0.25">
      <c r="A508" s="19"/>
      <c r="B508" s="19"/>
      <c r="C508" s="20"/>
      <c r="D508" s="21"/>
      <c r="E508" s="21"/>
      <c r="F508" s="21"/>
      <c r="G508" s="2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9.5" customHeight="1" x14ac:dyDescent="0.25">
      <c r="A509" s="19"/>
      <c r="B509" s="19"/>
      <c r="C509" s="20"/>
      <c r="D509" s="21"/>
      <c r="E509" s="21"/>
      <c r="F509" s="21"/>
      <c r="G509" s="2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9.5" customHeight="1" x14ac:dyDescent="0.25">
      <c r="A510" s="19"/>
      <c r="B510" s="19"/>
      <c r="C510" s="20"/>
      <c r="D510" s="21"/>
      <c r="E510" s="21"/>
      <c r="F510" s="21"/>
      <c r="G510" s="2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9.5" customHeight="1" x14ac:dyDescent="0.25">
      <c r="A511" s="19"/>
      <c r="B511" s="19"/>
      <c r="C511" s="20"/>
      <c r="D511" s="21"/>
      <c r="E511" s="21"/>
      <c r="F511" s="21"/>
      <c r="G511" s="2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9.5" customHeight="1" x14ac:dyDescent="0.25">
      <c r="A512" s="19"/>
      <c r="B512" s="19"/>
      <c r="C512" s="20"/>
      <c r="D512" s="21"/>
      <c r="E512" s="21"/>
      <c r="F512" s="21"/>
      <c r="G512" s="2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9.5" customHeight="1" x14ac:dyDescent="0.25">
      <c r="A513" s="19"/>
      <c r="B513" s="19"/>
      <c r="C513" s="20"/>
      <c r="D513" s="21"/>
      <c r="E513" s="21"/>
      <c r="F513" s="21"/>
      <c r="G513" s="2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9.5" customHeight="1" x14ac:dyDescent="0.25">
      <c r="A514" s="19"/>
      <c r="B514" s="19"/>
      <c r="C514" s="20"/>
      <c r="D514" s="21"/>
      <c r="E514" s="21"/>
      <c r="F514" s="21"/>
      <c r="G514" s="2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9.5" customHeight="1" x14ac:dyDescent="0.25">
      <c r="A515" s="19"/>
      <c r="B515" s="19"/>
      <c r="C515" s="20"/>
      <c r="D515" s="21"/>
      <c r="E515" s="21"/>
      <c r="F515" s="21"/>
      <c r="G515" s="2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9.5" customHeight="1" x14ac:dyDescent="0.25">
      <c r="A516" s="19"/>
      <c r="B516" s="19"/>
      <c r="C516" s="20"/>
      <c r="D516" s="21"/>
      <c r="E516" s="21"/>
      <c r="F516" s="21"/>
      <c r="G516" s="2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9.5" customHeight="1" x14ac:dyDescent="0.25">
      <c r="A517" s="19"/>
      <c r="B517" s="19"/>
      <c r="C517" s="20"/>
      <c r="D517" s="21"/>
      <c r="E517" s="21"/>
      <c r="F517" s="21"/>
      <c r="G517" s="2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9.5" customHeight="1" x14ac:dyDescent="0.25">
      <c r="A518" s="19"/>
      <c r="B518" s="19"/>
      <c r="C518" s="20"/>
      <c r="D518" s="21"/>
      <c r="E518" s="21"/>
      <c r="F518" s="21"/>
      <c r="G518" s="2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9.5" customHeight="1" x14ac:dyDescent="0.25">
      <c r="A519" s="19"/>
      <c r="B519" s="19"/>
      <c r="C519" s="20"/>
      <c r="D519" s="21"/>
      <c r="E519" s="21"/>
      <c r="F519" s="21"/>
      <c r="G519" s="2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9.5" customHeight="1" x14ac:dyDescent="0.25">
      <c r="A520" s="19"/>
      <c r="B520" s="19"/>
      <c r="C520" s="20"/>
      <c r="D520" s="21"/>
      <c r="E520" s="21"/>
      <c r="F520" s="21"/>
      <c r="G520" s="2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9.5" customHeight="1" x14ac:dyDescent="0.25">
      <c r="A521" s="19"/>
      <c r="B521" s="19"/>
      <c r="C521" s="20"/>
      <c r="D521" s="21"/>
      <c r="E521" s="21"/>
      <c r="F521" s="21"/>
      <c r="G521" s="2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9.5" customHeight="1" x14ac:dyDescent="0.25">
      <c r="A522" s="19"/>
      <c r="B522" s="19"/>
      <c r="C522" s="20"/>
      <c r="D522" s="21"/>
      <c r="E522" s="21"/>
      <c r="F522" s="21"/>
      <c r="G522" s="2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9.5" customHeight="1" x14ac:dyDescent="0.25">
      <c r="A523" s="19"/>
      <c r="B523" s="19"/>
      <c r="C523" s="20"/>
      <c r="D523" s="21"/>
      <c r="E523" s="21"/>
      <c r="F523" s="21"/>
      <c r="G523" s="2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9.5" customHeight="1" x14ac:dyDescent="0.25">
      <c r="A524" s="19"/>
      <c r="B524" s="19"/>
      <c r="C524" s="20"/>
      <c r="D524" s="21"/>
      <c r="E524" s="21"/>
      <c r="F524" s="21"/>
      <c r="G524" s="2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9.5" customHeight="1" x14ac:dyDescent="0.25">
      <c r="A525" s="19"/>
      <c r="B525" s="19"/>
      <c r="C525" s="20"/>
      <c r="D525" s="21"/>
      <c r="E525" s="21"/>
      <c r="F525" s="21"/>
      <c r="G525" s="2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9.5" customHeight="1" x14ac:dyDescent="0.25">
      <c r="A526" s="19"/>
      <c r="B526" s="19"/>
      <c r="C526" s="20"/>
      <c r="D526" s="21"/>
      <c r="E526" s="21"/>
      <c r="F526" s="21"/>
      <c r="G526" s="2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9.5" customHeight="1" x14ac:dyDescent="0.25">
      <c r="A527" s="19"/>
      <c r="B527" s="19"/>
      <c r="C527" s="20"/>
      <c r="D527" s="21"/>
      <c r="E527" s="21"/>
      <c r="F527" s="21"/>
      <c r="G527" s="2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9.5" customHeight="1" x14ac:dyDescent="0.25">
      <c r="A528" s="19"/>
      <c r="B528" s="19"/>
      <c r="C528" s="20"/>
      <c r="D528" s="21"/>
      <c r="E528" s="21"/>
      <c r="F528" s="21"/>
      <c r="G528" s="2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9.5" customHeight="1" x14ac:dyDescent="0.25">
      <c r="A529" s="19"/>
      <c r="B529" s="19"/>
      <c r="C529" s="20"/>
      <c r="D529" s="21"/>
      <c r="E529" s="21"/>
      <c r="F529" s="21"/>
      <c r="G529" s="2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9.5" customHeight="1" x14ac:dyDescent="0.25">
      <c r="A530" s="19"/>
      <c r="B530" s="19"/>
      <c r="C530" s="20"/>
      <c r="D530" s="21"/>
      <c r="E530" s="21"/>
      <c r="F530" s="21"/>
      <c r="G530" s="2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9.5" customHeight="1" x14ac:dyDescent="0.25">
      <c r="A531" s="19"/>
      <c r="B531" s="19"/>
      <c r="C531" s="20"/>
      <c r="D531" s="21"/>
      <c r="E531" s="21"/>
      <c r="F531" s="21"/>
      <c r="G531" s="2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9.5" customHeight="1" x14ac:dyDescent="0.25">
      <c r="A532" s="19"/>
      <c r="B532" s="19"/>
      <c r="C532" s="20"/>
      <c r="D532" s="21"/>
      <c r="E532" s="21"/>
      <c r="F532" s="21"/>
      <c r="G532" s="2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9.5" customHeight="1" x14ac:dyDescent="0.25">
      <c r="A533" s="19"/>
      <c r="B533" s="19"/>
      <c r="C533" s="20"/>
      <c r="D533" s="21"/>
      <c r="E533" s="21"/>
      <c r="F533" s="21"/>
      <c r="G533" s="2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9.5" customHeight="1" x14ac:dyDescent="0.25">
      <c r="A534" s="19"/>
      <c r="B534" s="19"/>
      <c r="C534" s="20"/>
      <c r="D534" s="21"/>
      <c r="E534" s="21"/>
      <c r="F534" s="21"/>
      <c r="G534" s="2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9.5" customHeight="1" x14ac:dyDescent="0.25">
      <c r="A535" s="19"/>
      <c r="B535" s="19"/>
      <c r="C535" s="20"/>
      <c r="D535" s="21"/>
      <c r="E535" s="21"/>
      <c r="F535" s="21"/>
      <c r="G535" s="2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9.5" customHeight="1" x14ac:dyDescent="0.25">
      <c r="A536" s="19"/>
      <c r="B536" s="19"/>
      <c r="C536" s="20"/>
      <c r="D536" s="21"/>
      <c r="E536" s="21"/>
      <c r="F536" s="21"/>
      <c r="G536" s="2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9.5" customHeight="1" x14ac:dyDescent="0.25">
      <c r="A537" s="19"/>
      <c r="B537" s="19"/>
      <c r="C537" s="20"/>
      <c r="D537" s="21"/>
      <c r="E537" s="21"/>
      <c r="F537" s="21"/>
      <c r="G537" s="2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9.5" customHeight="1" x14ac:dyDescent="0.25">
      <c r="A538" s="19"/>
      <c r="B538" s="19"/>
      <c r="C538" s="20"/>
      <c r="D538" s="21"/>
      <c r="E538" s="21"/>
      <c r="F538" s="21"/>
      <c r="G538" s="2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9.5" customHeight="1" x14ac:dyDescent="0.25">
      <c r="A539" s="19"/>
      <c r="B539" s="19"/>
      <c r="C539" s="20"/>
      <c r="D539" s="21"/>
      <c r="E539" s="21"/>
      <c r="F539" s="21"/>
      <c r="G539" s="2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9.5" customHeight="1" x14ac:dyDescent="0.25">
      <c r="A540" s="19"/>
      <c r="B540" s="19"/>
      <c r="C540" s="20"/>
      <c r="D540" s="21"/>
      <c r="E540" s="21"/>
      <c r="F540" s="21"/>
      <c r="G540" s="2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9.5" customHeight="1" x14ac:dyDescent="0.25">
      <c r="A541" s="19"/>
      <c r="B541" s="19"/>
      <c r="C541" s="20"/>
      <c r="D541" s="21"/>
      <c r="E541" s="21"/>
      <c r="F541" s="21"/>
      <c r="G541" s="2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9.5" customHeight="1" x14ac:dyDescent="0.25">
      <c r="A542" s="19"/>
      <c r="B542" s="19"/>
      <c r="C542" s="20"/>
      <c r="D542" s="21"/>
      <c r="E542" s="21"/>
      <c r="F542" s="21"/>
      <c r="G542" s="2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9.5" customHeight="1" x14ac:dyDescent="0.25">
      <c r="A543" s="19"/>
      <c r="B543" s="19"/>
      <c r="C543" s="20"/>
      <c r="D543" s="21"/>
      <c r="E543" s="21"/>
      <c r="F543" s="21"/>
      <c r="G543" s="2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9.5" customHeight="1" x14ac:dyDescent="0.25">
      <c r="A544" s="19"/>
      <c r="B544" s="19"/>
      <c r="C544" s="20"/>
      <c r="D544" s="21"/>
      <c r="E544" s="21"/>
      <c r="F544" s="21"/>
      <c r="G544" s="2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9.5" customHeight="1" x14ac:dyDescent="0.25">
      <c r="A545" s="19"/>
      <c r="B545" s="19"/>
      <c r="C545" s="20"/>
      <c r="D545" s="21"/>
      <c r="E545" s="21"/>
      <c r="F545" s="21"/>
      <c r="G545" s="2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9.5" customHeight="1" x14ac:dyDescent="0.25">
      <c r="A546" s="19"/>
      <c r="B546" s="19"/>
      <c r="C546" s="20"/>
      <c r="D546" s="21"/>
      <c r="E546" s="21"/>
      <c r="F546" s="21"/>
      <c r="G546" s="2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9.5" customHeight="1" x14ac:dyDescent="0.25">
      <c r="A547" s="19"/>
      <c r="B547" s="19"/>
      <c r="C547" s="20"/>
      <c r="D547" s="21"/>
      <c r="E547" s="21"/>
      <c r="F547" s="21"/>
      <c r="G547" s="2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9.5" customHeight="1" x14ac:dyDescent="0.25">
      <c r="A548" s="19"/>
      <c r="B548" s="19"/>
      <c r="C548" s="20"/>
      <c r="D548" s="21"/>
      <c r="E548" s="21"/>
      <c r="F548" s="21"/>
      <c r="G548" s="2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9.5" customHeight="1" x14ac:dyDescent="0.25">
      <c r="A549" s="19"/>
      <c r="B549" s="19"/>
      <c r="C549" s="20"/>
      <c r="D549" s="21"/>
      <c r="E549" s="21"/>
      <c r="F549" s="21"/>
      <c r="G549" s="2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9.5" customHeight="1" x14ac:dyDescent="0.25">
      <c r="A550" s="19"/>
      <c r="B550" s="19"/>
      <c r="C550" s="20"/>
      <c r="D550" s="21"/>
      <c r="E550" s="21"/>
      <c r="F550" s="21"/>
      <c r="G550" s="2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9.5" customHeight="1" x14ac:dyDescent="0.25">
      <c r="A551" s="19"/>
      <c r="B551" s="19"/>
      <c r="C551" s="20"/>
      <c r="D551" s="21"/>
      <c r="E551" s="21"/>
      <c r="F551" s="21"/>
      <c r="G551" s="2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9.5" customHeight="1" x14ac:dyDescent="0.25">
      <c r="A552" s="19"/>
      <c r="B552" s="19"/>
      <c r="C552" s="20"/>
      <c r="D552" s="21"/>
      <c r="E552" s="21"/>
      <c r="F552" s="21"/>
      <c r="G552" s="2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9.5" customHeight="1" x14ac:dyDescent="0.25">
      <c r="A553" s="19"/>
      <c r="B553" s="19"/>
      <c r="C553" s="20"/>
      <c r="D553" s="21"/>
      <c r="E553" s="21"/>
      <c r="F553" s="21"/>
      <c r="G553" s="2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9.5" customHeight="1" x14ac:dyDescent="0.25">
      <c r="A554" s="19"/>
      <c r="B554" s="19"/>
      <c r="C554" s="20"/>
      <c r="D554" s="21"/>
      <c r="E554" s="21"/>
      <c r="F554" s="21"/>
      <c r="G554" s="2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9.5" customHeight="1" x14ac:dyDescent="0.25">
      <c r="A555" s="19"/>
      <c r="B555" s="19"/>
      <c r="C555" s="20"/>
      <c r="D555" s="21"/>
      <c r="E555" s="21"/>
      <c r="F555" s="21"/>
      <c r="G555" s="2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9.5" customHeight="1" x14ac:dyDescent="0.25">
      <c r="A556" s="19"/>
      <c r="B556" s="19"/>
      <c r="C556" s="20"/>
      <c r="D556" s="21"/>
      <c r="E556" s="21"/>
      <c r="F556" s="21"/>
      <c r="G556" s="2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9.5" customHeight="1" x14ac:dyDescent="0.25">
      <c r="A557" s="19"/>
      <c r="B557" s="19"/>
      <c r="C557" s="20"/>
      <c r="D557" s="21"/>
      <c r="E557" s="21"/>
      <c r="F557" s="21"/>
      <c r="G557" s="2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9.5" customHeight="1" x14ac:dyDescent="0.25">
      <c r="A558" s="19"/>
      <c r="B558" s="19"/>
      <c r="C558" s="20"/>
      <c r="D558" s="21"/>
      <c r="E558" s="21"/>
      <c r="F558" s="21"/>
      <c r="G558" s="2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9.5" customHeight="1" x14ac:dyDescent="0.25">
      <c r="A559" s="19"/>
      <c r="B559" s="19"/>
      <c r="C559" s="20"/>
      <c r="D559" s="21"/>
      <c r="E559" s="21"/>
      <c r="F559" s="21"/>
      <c r="G559" s="2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9.5" customHeight="1" x14ac:dyDescent="0.25">
      <c r="A560" s="19"/>
      <c r="B560" s="19"/>
      <c r="C560" s="20"/>
      <c r="D560" s="21"/>
      <c r="E560" s="21"/>
      <c r="F560" s="21"/>
      <c r="G560" s="2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9.5" customHeight="1" x14ac:dyDescent="0.25">
      <c r="A561" s="19"/>
      <c r="B561" s="19"/>
      <c r="C561" s="20"/>
      <c r="D561" s="21"/>
      <c r="E561" s="21"/>
      <c r="F561" s="21"/>
      <c r="G561" s="2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9.5" customHeight="1" x14ac:dyDescent="0.25">
      <c r="A562" s="19"/>
      <c r="B562" s="19"/>
      <c r="C562" s="20"/>
      <c r="D562" s="21"/>
      <c r="E562" s="21"/>
      <c r="F562" s="21"/>
      <c r="G562" s="2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9.5" customHeight="1" x14ac:dyDescent="0.25">
      <c r="A563" s="19"/>
      <c r="B563" s="19"/>
      <c r="C563" s="20"/>
      <c r="D563" s="21"/>
      <c r="E563" s="21"/>
      <c r="F563" s="21"/>
      <c r="G563" s="2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9.5" customHeight="1" x14ac:dyDescent="0.25">
      <c r="A564" s="19"/>
      <c r="B564" s="19"/>
      <c r="C564" s="20"/>
      <c r="D564" s="21"/>
      <c r="E564" s="21"/>
      <c r="F564" s="21"/>
      <c r="G564" s="2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9.5" customHeight="1" x14ac:dyDescent="0.25">
      <c r="A565" s="19"/>
      <c r="B565" s="19"/>
      <c r="C565" s="20"/>
      <c r="D565" s="21"/>
      <c r="E565" s="21"/>
      <c r="F565" s="21"/>
      <c r="G565" s="2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9.5" customHeight="1" x14ac:dyDescent="0.25">
      <c r="A566" s="19"/>
      <c r="B566" s="19"/>
      <c r="C566" s="20"/>
      <c r="D566" s="21"/>
      <c r="E566" s="21"/>
      <c r="F566" s="21"/>
      <c r="G566" s="2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9.5" customHeight="1" x14ac:dyDescent="0.25">
      <c r="A567" s="19"/>
      <c r="B567" s="19"/>
      <c r="C567" s="20"/>
      <c r="D567" s="21"/>
      <c r="E567" s="21"/>
      <c r="F567" s="21"/>
      <c r="G567" s="2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9.5" customHeight="1" x14ac:dyDescent="0.25">
      <c r="A568" s="19"/>
      <c r="B568" s="19"/>
      <c r="C568" s="20"/>
      <c r="D568" s="21"/>
      <c r="E568" s="21"/>
      <c r="F568" s="21"/>
      <c r="G568" s="2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9.5" customHeight="1" x14ac:dyDescent="0.25">
      <c r="A569" s="19"/>
      <c r="B569" s="19"/>
      <c r="C569" s="20"/>
      <c r="D569" s="21"/>
      <c r="E569" s="21"/>
      <c r="F569" s="21"/>
      <c r="G569" s="2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9.5" customHeight="1" x14ac:dyDescent="0.25">
      <c r="A570" s="19"/>
      <c r="B570" s="19"/>
      <c r="C570" s="20"/>
      <c r="D570" s="21"/>
      <c r="E570" s="21"/>
      <c r="F570" s="21"/>
      <c r="G570" s="2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9.5" customHeight="1" x14ac:dyDescent="0.25">
      <c r="A571" s="19"/>
      <c r="B571" s="19"/>
      <c r="C571" s="20"/>
      <c r="D571" s="21"/>
      <c r="E571" s="21"/>
      <c r="F571" s="21"/>
      <c r="G571" s="2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9.5" customHeight="1" x14ac:dyDescent="0.25">
      <c r="A572" s="19"/>
      <c r="B572" s="19"/>
      <c r="C572" s="20"/>
      <c r="D572" s="21"/>
      <c r="E572" s="21"/>
      <c r="F572" s="21"/>
      <c r="G572" s="2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9.5" customHeight="1" x14ac:dyDescent="0.25">
      <c r="A573" s="19"/>
      <c r="B573" s="19"/>
      <c r="C573" s="20"/>
      <c r="D573" s="21"/>
      <c r="E573" s="21"/>
      <c r="F573" s="21"/>
      <c r="G573" s="2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9.5" customHeight="1" x14ac:dyDescent="0.25">
      <c r="A574" s="19"/>
      <c r="B574" s="19"/>
      <c r="C574" s="20"/>
      <c r="D574" s="21"/>
      <c r="E574" s="21"/>
      <c r="F574" s="21"/>
      <c r="G574" s="2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9.5" customHeight="1" x14ac:dyDescent="0.25">
      <c r="A575" s="19"/>
      <c r="B575" s="19"/>
      <c r="C575" s="20"/>
      <c r="D575" s="21"/>
      <c r="E575" s="21"/>
      <c r="F575" s="21"/>
      <c r="G575" s="2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9.5" customHeight="1" x14ac:dyDescent="0.25">
      <c r="A576" s="19"/>
      <c r="B576" s="19"/>
      <c r="C576" s="20"/>
      <c r="D576" s="21"/>
      <c r="E576" s="21"/>
      <c r="F576" s="21"/>
      <c r="G576" s="2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9.5" customHeight="1" x14ac:dyDescent="0.25">
      <c r="A577" s="19"/>
      <c r="B577" s="19"/>
      <c r="C577" s="20"/>
      <c r="D577" s="21"/>
      <c r="E577" s="21"/>
      <c r="F577" s="21"/>
      <c r="G577" s="2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9.5" customHeight="1" x14ac:dyDescent="0.25">
      <c r="A578" s="19"/>
      <c r="B578" s="19"/>
      <c r="C578" s="20"/>
      <c r="D578" s="21"/>
      <c r="E578" s="21"/>
      <c r="F578" s="21"/>
      <c r="G578" s="2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9.5" customHeight="1" x14ac:dyDescent="0.25">
      <c r="A579" s="19"/>
      <c r="B579" s="19"/>
      <c r="C579" s="20"/>
      <c r="D579" s="21"/>
      <c r="E579" s="21"/>
      <c r="F579" s="21"/>
      <c r="G579" s="2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9.5" customHeight="1" x14ac:dyDescent="0.25">
      <c r="A580" s="19"/>
      <c r="B580" s="19"/>
      <c r="C580" s="20"/>
      <c r="D580" s="21"/>
      <c r="E580" s="21"/>
      <c r="F580" s="21"/>
      <c r="G580" s="2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9.5" customHeight="1" x14ac:dyDescent="0.25">
      <c r="A581" s="19"/>
      <c r="B581" s="19"/>
      <c r="C581" s="20"/>
      <c r="D581" s="21"/>
      <c r="E581" s="21"/>
      <c r="F581" s="21"/>
      <c r="G581" s="2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9.5" customHeight="1" x14ac:dyDescent="0.25">
      <c r="A582" s="19"/>
      <c r="B582" s="19"/>
      <c r="C582" s="20"/>
      <c r="D582" s="21"/>
      <c r="E582" s="21"/>
      <c r="F582" s="21"/>
      <c r="G582" s="2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9.5" customHeight="1" x14ac:dyDescent="0.25">
      <c r="A583" s="19"/>
      <c r="B583" s="19"/>
      <c r="C583" s="20"/>
      <c r="D583" s="21"/>
      <c r="E583" s="21"/>
      <c r="F583" s="21"/>
      <c r="G583" s="2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9.5" customHeight="1" x14ac:dyDescent="0.25">
      <c r="A584" s="19"/>
      <c r="B584" s="19"/>
      <c r="C584" s="20"/>
      <c r="D584" s="21"/>
      <c r="E584" s="21"/>
      <c r="F584" s="21"/>
      <c r="G584" s="2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9.5" customHeight="1" x14ac:dyDescent="0.25">
      <c r="A585" s="19"/>
      <c r="B585" s="19"/>
      <c r="C585" s="20"/>
      <c r="D585" s="21"/>
      <c r="E585" s="21"/>
      <c r="F585" s="21"/>
      <c r="G585" s="2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9.5" customHeight="1" x14ac:dyDescent="0.25">
      <c r="A586" s="19"/>
      <c r="B586" s="19"/>
      <c r="C586" s="20"/>
      <c r="D586" s="21"/>
      <c r="E586" s="21"/>
      <c r="F586" s="21"/>
      <c r="G586" s="2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9.5" customHeight="1" x14ac:dyDescent="0.25">
      <c r="A587" s="19"/>
      <c r="B587" s="19"/>
      <c r="C587" s="20"/>
      <c r="D587" s="21"/>
      <c r="E587" s="21"/>
      <c r="F587" s="21"/>
      <c r="G587" s="2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9.5" customHeight="1" x14ac:dyDescent="0.25">
      <c r="A588" s="19"/>
      <c r="B588" s="19"/>
      <c r="C588" s="20"/>
      <c r="D588" s="21"/>
      <c r="E588" s="21"/>
      <c r="F588" s="21"/>
      <c r="G588" s="2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9.5" customHeight="1" x14ac:dyDescent="0.25">
      <c r="A589" s="19"/>
      <c r="B589" s="19"/>
      <c r="C589" s="20"/>
      <c r="D589" s="21"/>
      <c r="E589" s="21"/>
      <c r="F589" s="21"/>
      <c r="G589" s="2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9.5" customHeight="1" x14ac:dyDescent="0.25">
      <c r="A590" s="19"/>
      <c r="B590" s="19"/>
      <c r="C590" s="20"/>
      <c r="D590" s="21"/>
      <c r="E590" s="21"/>
      <c r="F590" s="21"/>
      <c r="G590" s="2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9.5" customHeight="1" x14ac:dyDescent="0.25">
      <c r="A591" s="19"/>
      <c r="B591" s="19"/>
      <c r="C591" s="20"/>
      <c r="D591" s="21"/>
      <c r="E591" s="21"/>
      <c r="F591" s="21"/>
      <c r="G591" s="2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9.5" customHeight="1" x14ac:dyDescent="0.25">
      <c r="A592" s="19"/>
      <c r="B592" s="19"/>
      <c r="C592" s="20"/>
      <c r="D592" s="21"/>
      <c r="E592" s="21"/>
      <c r="F592" s="21"/>
      <c r="G592" s="2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9.5" customHeight="1" x14ac:dyDescent="0.25">
      <c r="A593" s="19"/>
      <c r="B593" s="19"/>
      <c r="C593" s="20"/>
      <c r="D593" s="21"/>
      <c r="E593" s="21"/>
      <c r="F593" s="21"/>
      <c r="G593" s="2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9.5" customHeight="1" x14ac:dyDescent="0.25">
      <c r="A594" s="19"/>
      <c r="B594" s="19"/>
      <c r="C594" s="20"/>
      <c r="D594" s="21"/>
      <c r="E594" s="21"/>
      <c r="F594" s="21"/>
      <c r="G594" s="2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9.5" customHeight="1" x14ac:dyDescent="0.25">
      <c r="A595" s="19"/>
      <c r="B595" s="19"/>
      <c r="C595" s="20"/>
      <c r="D595" s="21"/>
      <c r="E595" s="21"/>
      <c r="F595" s="21"/>
      <c r="G595" s="2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9.5" customHeight="1" x14ac:dyDescent="0.25">
      <c r="A596" s="19"/>
      <c r="B596" s="19"/>
      <c r="C596" s="20"/>
      <c r="D596" s="21"/>
      <c r="E596" s="21"/>
      <c r="F596" s="21"/>
      <c r="G596" s="2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9.5" customHeight="1" x14ac:dyDescent="0.25">
      <c r="A597" s="19"/>
      <c r="B597" s="19"/>
      <c r="C597" s="20"/>
      <c r="D597" s="21"/>
      <c r="E597" s="21"/>
      <c r="F597" s="21"/>
      <c r="G597" s="2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9.5" customHeight="1" x14ac:dyDescent="0.25">
      <c r="A598" s="19"/>
      <c r="B598" s="19"/>
      <c r="C598" s="20"/>
      <c r="D598" s="21"/>
      <c r="E598" s="21"/>
      <c r="F598" s="21"/>
      <c r="G598" s="2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9.5" customHeight="1" x14ac:dyDescent="0.25">
      <c r="A599" s="19"/>
      <c r="B599" s="19"/>
      <c r="C599" s="20"/>
      <c r="D599" s="21"/>
      <c r="E599" s="21"/>
      <c r="F599" s="21"/>
      <c r="G599" s="2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9.5" customHeight="1" x14ac:dyDescent="0.25">
      <c r="A600" s="19"/>
      <c r="B600" s="19"/>
      <c r="C600" s="20"/>
      <c r="D600" s="21"/>
      <c r="E600" s="21"/>
      <c r="F600" s="21"/>
      <c r="G600" s="2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9.5" customHeight="1" x14ac:dyDescent="0.25">
      <c r="A601" s="19"/>
      <c r="B601" s="19"/>
      <c r="C601" s="20"/>
      <c r="D601" s="21"/>
      <c r="E601" s="21"/>
      <c r="F601" s="21"/>
      <c r="G601" s="2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9.5" customHeight="1" x14ac:dyDescent="0.25">
      <c r="A602" s="19"/>
      <c r="B602" s="19"/>
      <c r="C602" s="20"/>
      <c r="D602" s="21"/>
      <c r="E602" s="21"/>
      <c r="F602" s="21"/>
      <c r="G602" s="2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9.5" customHeight="1" x14ac:dyDescent="0.25">
      <c r="A603" s="19"/>
      <c r="B603" s="19"/>
      <c r="C603" s="20"/>
      <c r="D603" s="21"/>
      <c r="E603" s="21"/>
      <c r="F603" s="21"/>
      <c r="G603" s="2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9.5" customHeight="1" x14ac:dyDescent="0.25">
      <c r="A604" s="19"/>
      <c r="B604" s="19"/>
      <c r="C604" s="20"/>
      <c r="D604" s="21"/>
      <c r="E604" s="21"/>
      <c r="F604" s="21"/>
      <c r="G604" s="2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9.5" customHeight="1" x14ac:dyDescent="0.25">
      <c r="A605" s="19"/>
      <c r="B605" s="19"/>
      <c r="C605" s="20"/>
      <c r="D605" s="21"/>
      <c r="E605" s="21"/>
      <c r="F605" s="21"/>
      <c r="G605" s="2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9.5" customHeight="1" x14ac:dyDescent="0.25">
      <c r="A606" s="19"/>
      <c r="B606" s="19"/>
      <c r="C606" s="20"/>
      <c r="D606" s="21"/>
      <c r="E606" s="21"/>
      <c r="F606" s="21"/>
      <c r="G606" s="2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9.5" customHeight="1" x14ac:dyDescent="0.25">
      <c r="A607" s="19"/>
      <c r="B607" s="19"/>
      <c r="C607" s="20"/>
      <c r="D607" s="21"/>
      <c r="E607" s="21"/>
      <c r="F607" s="21"/>
      <c r="G607" s="2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9.5" customHeight="1" x14ac:dyDescent="0.25">
      <c r="A608" s="19"/>
      <c r="B608" s="19"/>
      <c r="C608" s="20"/>
      <c r="D608" s="21"/>
      <c r="E608" s="21"/>
      <c r="F608" s="21"/>
      <c r="G608" s="2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9.5" customHeight="1" x14ac:dyDescent="0.25">
      <c r="A609" s="19"/>
      <c r="B609" s="19"/>
      <c r="C609" s="20"/>
      <c r="D609" s="21"/>
      <c r="E609" s="21"/>
      <c r="F609" s="21"/>
      <c r="G609" s="2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9.5" customHeight="1" x14ac:dyDescent="0.25">
      <c r="A610" s="19"/>
      <c r="B610" s="19"/>
      <c r="C610" s="20"/>
      <c r="D610" s="21"/>
      <c r="E610" s="21"/>
      <c r="F610" s="21"/>
      <c r="G610" s="2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9.5" customHeight="1" x14ac:dyDescent="0.25">
      <c r="A611" s="19"/>
      <c r="B611" s="19"/>
      <c r="C611" s="20"/>
      <c r="D611" s="21"/>
      <c r="E611" s="21"/>
      <c r="F611" s="21"/>
      <c r="G611" s="2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9.5" customHeight="1" x14ac:dyDescent="0.25">
      <c r="A612" s="19"/>
      <c r="B612" s="19"/>
      <c r="C612" s="20"/>
      <c r="D612" s="21"/>
      <c r="E612" s="21"/>
      <c r="F612" s="21"/>
      <c r="G612" s="2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9.5" customHeight="1" x14ac:dyDescent="0.25">
      <c r="A613" s="19"/>
      <c r="B613" s="19"/>
      <c r="C613" s="20"/>
      <c r="D613" s="21"/>
      <c r="E613" s="21"/>
      <c r="F613" s="21"/>
      <c r="G613" s="2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9.5" customHeight="1" x14ac:dyDescent="0.25">
      <c r="A614" s="19"/>
      <c r="B614" s="19"/>
      <c r="C614" s="20"/>
      <c r="D614" s="21"/>
      <c r="E614" s="21"/>
      <c r="F614" s="21"/>
      <c r="G614" s="2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9.5" customHeight="1" x14ac:dyDescent="0.25">
      <c r="A615" s="19"/>
      <c r="B615" s="19"/>
      <c r="C615" s="20"/>
      <c r="D615" s="21"/>
      <c r="E615" s="21"/>
      <c r="F615" s="21"/>
      <c r="G615" s="2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9.5" customHeight="1" x14ac:dyDescent="0.25">
      <c r="A616" s="19"/>
      <c r="B616" s="19"/>
      <c r="C616" s="20"/>
      <c r="D616" s="21"/>
      <c r="E616" s="21"/>
      <c r="F616" s="21"/>
      <c r="G616" s="2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9.5" customHeight="1" x14ac:dyDescent="0.25">
      <c r="A617" s="19"/>
      <c r="B617" s="19"/>
      <c r="C617" s="20"/>
      <c r="D617" s="21"/>
      <c r="E617" s="21"/>
      <c r="F617" s="21"/>
      <c r="G617" s="2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9.5" customHeight="1" x14ac:dyDescent="0.25">
      <c r="A618" s="19"/>
      <c r="B618" s="19"/>
      <c r="C618" s="20"/>
      <c r="D618" s="21"/>
      <c r="E618" s="21"/>
      <c r="F618" s="21"/>
      <c r="G618" s="2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9.5" customHeight="1" x14ac:dyDescent="0.25">
      <c r="A619" s="19"/>
      <c r="B619" s="19"/>
      <c r="C619" s="20"/>
      <c r="D619" s="21"/>
      <c r="E619" s="21"/>
      <c r="F619" s="21"/>
      <c r="G619" s="2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9.5" customHeight="1" x14ac:dyDescent="0.25">
      <c r="A620" s="19"/>
      <c r="B620" s="19"/>
      <c r="C620" s="20"/>
      <c r="D620" s="21"/>
      <c r="E620" s="21"/>
      <c r="F620" s="21"/>
      <c r="G620" s="2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9.5" customHeight="1" x14ac:dyDescent="0.25">
      <c r="A621" s="19"/>
      <c r="B621" s="19"/>
      <c r="C621" s="20"/>
      <c r="D621" s="21"/>
      <c r="E621" s="21"/>
      <c r="F621" s="21"/>
      <c r="G621" s="2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9.5" customHeight="1" x14ac:dyDescent="0.25">
      <c r="A622" s="19"/>
      <c r="B622" s="19"/>
      <c r="C622" s="20"/>
      <c r="D622" s="21"/>
      <c r="E622" s="21"/>
      <c r="F622" s="21"/>
      <c r="G622" s="2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9.5" customHeight="1" x14ac:dyDescent="0.25">
      <c r="A623" s="19"/>
      <c r="B623" s="19"/>
      <c r="C623" s="20"/>
      <c r="D623" s="21"/>
      <c r="E623" s="21"/>
      <c r="F623" s="21"/>
      <c r="G623" s="2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9.5" customHeight="1" x14ac:dyDescent="0.25">
      <c r="A624" s="19"/>
      <c r="B624" s="19"/>
      <c r="C624" s="20"/>
      <c r="D624" s="21"/>
      <c r="E624" s="21"/>
      <c r="F624" s="21"/>
      <c r="G624" s="2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9.5" customHeight="1" x14ac:dyDescent="0.25">
      <c r="A625" s="19"/>
      <c r="B625" s="19"/>
      <c r="C625" s="20"/>
      <c r="D625" s="21"/>
      <c r="E625" s="21"/>
      <c r="F625" s="21"/>
      <c r="G625" s="2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9.5" customHeight="1" x14ac:dyDescent="0.25">
      <c r="A626" s="19"/>
      <c r="B626" s="19"/>
      <c r="C626" s="20"/>
      <c r="D626" s="21"/>
      <c r="E626" s="21"/>
      <c r="F626" s="21"/>
      <c r="G626" s="2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9.5" customHeight="1" x14ac:dyDescent="0.25">
      <c r="A627" s="19"/>
      <c r="B627" s="19"/>
      <c r="C627" s="20"/>
      <c r="D627" s="21"/>
      <c r="E627" s="21"/>
      <c r="F627" s="21"/>
      <c r="G627" s="2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9.5" customHeight="1" x14ac:dyDescent="0.25">
      <c r="A628" s="19"/>
      <c r="B628" s="19"/>
      <c r="C628" s="20"/>
      <c r="D628" s="21"/>
      <c r="E628" s="21"/>
      <c r="F628" s="21"/>
      <c r="G628" s="2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9.5" customHeight="1" x14ac:dyDescent="0.25">
      <c r="A629" s="19"/>
      <c r="B629" s="19"/>
      <c r="C629" s="20"/>
      <c r="D629" s="21"/>
      <c r="E629" s="21"/>
      <c r="F629" s="21"/>
      <c r="G629" s="2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9.5" customHeight="1" x14ac:dyDescent="0.25">
      <c r="A630" s="19"/>
      <c r="B630" s="19"/>
      <c r="C630" s="20"/>
      <c r="D630" s="21"/>
      <c r="E630" s="21"/>
      <c r="F630" s="21"/>
      <c r="G630" s="2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9.5" customHeight="1" x14ac:dyDescent="0.25">
      <c r="A631" s="19"/>
      <c r="B631" s="19"/>
      <c r="C631" s="20"/>
      <c r="D631" s="21"/>
      <c r="E631" s="21"/>
      <c r="F631" s="21"/>
      <c r="G631" s="2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9.5" customHeight="1" x14ac:dyDescent="0.25">
      <c r="A632" s="19"/>
      <c r="B632" s="19"/>
      <c r="C632" s="20"/>
      <c r="D632" s="21"/>
      <c r="E632" s="21"/>
      <c r="F632" s="21"/>
      <c r="G632" s="2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9.5" customHeight="1" x14ac:dyDescent="0.25">
      <c r="A633" s="19"/>
      <c r="B633" s="19"/>
      <c r="C633" s="20"/>
      <c r="D633" s="21"/>
      <c r="E633" s="21"/>
      <c r="F633" s="21"/>
      <c r="G633" s="2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9.5" customHeight="1" x14ac:dyDescent="0.25">
      <c r="A634" s="19"/>
      <c r="B634" s="19"/>
      <c r="C634" s="20"/>
      <c r="D634" s="21"/>
      <c r="E634" s="21"/>
      <c r="F634" s="21"/>
      <c r="G634" s="2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9.5" customHeight="1" x14ac:dyDescent="0.25">
      <c r="A635" s="19"/>
      <c r="B635" s="19"/>
      <c r="C635" s="20"/>
      <c r="D635" s="21"/>
      <c r="E635" s="21"/>
      <c r="F635" s="21"/>
      <c r="G635" s="2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9.5" customHeight="1" x14ac:dyDescent="0.25">
      <c r="A636" s="19"/>
      <c r="B636" s="19"/>
      <c r="C636" s="20"/>
      <c r="D636" s="21"/>
      <c r="E636" s="21"/>
      <c r="F636" s="21"/>
      <c r="G636" s="2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9.5" customHeight="1" x14ac:dyDescent="0.25">
      <c r="A637" s="19"/>
      <c r="B637" s="19"/>
      <c r="C637" s="20"/>
      <c r="D637" s="21"/>
      <c r="E637" s="21"/>
      <c r="F637" s="21"/>
      <c r="G637" s="2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9.5" customHeight="1" x14ac:dyDescent="0.25">
      <c r="A638" s="19"/>
      <c r="B638" s="19"/>
      <c r="C638" s="20"/>
      <c r="D638" s="21"/>
      <c r="E638" s="21"/>
      <c r="F638" s="21"/>
      <c r="G638" s="2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9.5" customHeight="1" x14ac:dyDescent="0.25">
      <c r="A639" s="19"/>
      <c r="B639" s="19"/>
      <c r="C639" s="20"/>
      <c r="D639" s="21"/>
      <c r="E639" s="21"/>
      <c r="F639" s="21"/>
      <c r="G639" s="2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9.5" customHeight="1" x14ac:dyDescent="0.25">
      <c r="A640" s="19"/>
      <c r="B640" s="19"/>
      <c r="C640" s="20"/>
      <c r="D640" s="21"/>
      <c r="E640" s="21"/>
      <c r="F640" s="21"/>
      <c r="G640" s="2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9.5" customHeight="1" x14ac:dyDescent="0.25">
      <c r="A641" s="19"/>
      <c r="B641" s="19"/>
      <c r="C641" s="20"/>
      <c r="D641" s="21"/>
      <c r="E641" s="21"/>
      <c r="F641" s="21"/>
      <c r="G641" s="2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9.5" customHeight="1" x14ac:dyDescent="0.25">
      <c r="A642" s="19"/>
      <c r="B642" s="19"/>
      <c r="C642" s="20"/>
      <c r="D642" s="21"/>
      <c r="E642" s="21"/>
      <c r="F642" s="21"/>
      <c r="G642" s="2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9.5" customHeight="1" x14ac:dyDescent="0.25">
      <c r="A643" s="19"/>
      <c r="B643" s="19"/>
      <c r="C643" s="20"/>
      <c r="D643" s="21"/>
      <c r="E643" s="21"/>
      <c r="F643" s="21"/>
      <c r="G643" s="2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9.5" customHeight="1" x14ac:dyDescent="0.25">
      <c r="A644" s="19"/>
      <c r="B644" s="19"/>
      <c r="C644" s="20"/>
      <c r="D644" s="21"/>
      <c r="E644" s="21"/>
      <c r="F644" s="21"/>
      <c r="G644" s="2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9.5" customHeight="1" x14ac:dyDescent="0.25">
      <c r="A645" s="19"/>
      <c r="B645" s="19"/>
      <c r="C645" s="20"/>
      <c r="D645" s="21"/>
      <c r="E645" s="21"/>
      <c r="F645" s="21"/>
      <c r="G645" s="2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9.5" customHeight="1" x14ac:dyDescent="0.25">
      <c r="A646" s="19"/>
      <c r="B646" s="19"/>
      <c r="C646" s="20"/>
      <c r="D646" s="21"/>
      <c r="E646" s="21"/>
      <c r="F646" s="21"/>
      <c r="G646" s="2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9.5" customHeight="1" x14ac:dyDescent="0.25">
      <c r="A647" s="19"/>
      <c r="B647" s="19"/>
      <c r="C647" s="20"/>
      <c r="D647" s="21"/>
      <c r="E647" s="21"/>
      <c r="F647" s="21"/>
      <c r="G647" s="2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9.5" customHeight="1" x14ac:dyDescent="0.25">
      <c r="A648" s="19"/>
      <c r="B648" s="19"/>
      <c r="C648" s="20"/>
      <c r="D648" s="21"/>
      <c r="E648" s="21"/>
      <c r="F648" s="21"/>
      <c r="G648" s="2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9.5" customHeight="1" x14ac:dyDescent="0.25">
      <c r="A649" s="19"/>
      <c r="B649" s="19"/>
      <c r="C649" s="20"/>
      <c r="D649" s="21"/>
      <c r="E649" s="21"/>
      <c r="F649" s="21"/>
      <c r="G649" s="2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9.5" customHeight="1" x14ac:dyDescent="0.25">
      <c r="A650" s="19"/>
      <c r="B650" s="19"/>
      <c r="C650" s="20"/>
      <c r="D650" s="21"/>
      <c r="E650" s="21"/>
      <c r="F650" s="21"/>
      <c r="G650" s="2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9.5" customHeight="1" x14ac:dyDescent="0.25">
      <c r="A651" s="19"/>
      <c r="B651" s="19"/>
      <c r="C651" s="20"/>
      <c r="D651" s="21"/>
      <c r="E651" s="21"/>
      <c r="F651" s="21"/>
      <c r="G651" s="2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9.5" customHeight="1" x14ac:dyDescent="0.25">
      <c r="A652" s="19"/>
      <c r="B652" s="19"/>
      <c r="C652" s="20"/>
      <c r="D652" s="21"/>
      <c r="E652" s="21"/>
      <c r="F652" s="21"/>
      <c r="G652" s="2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9.5" customHeight="1" x14ac:dyDescent="0.25">
      <c r="A653" s="19"/>
      <c r="B653" s="19"/>
      <c r="C653" s="20"/>
      <c r="D653" s="21"/>
      <c r="E653" s="21"/>
      <c r="F653" s="21"/>
      <c r="G653" s="2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9.5" customHeight="1" x14ac:dyDescent="0.25">
      <c r="A654" s="19"/>
      <c r="B654" s="19"/>
      <c r="C654" s="20"/>
      <c r="D654" s="21"/>
      <c r="E654" s="21"/>
      <c r="F654" s="21"/>
      <c r="G654" s="2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9.5" customHeight="1" x14ac:dyDescent="0.25">
      <c r="A655" s="19"/>
      <c r="B655" s="19"/>
      <c r="C655" s="20"/>
      <c r="D655" s="21"/>
      <c r="E655" s="21"/>
      <c r="F655" s="21"/>
      <c r="G655" s="2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9.5" customHeight="1" x14ac:dyDescent="0.25">
      <c r="A656" s="19"/>
      <c r="B656" s="19"/>
      <c r="C656" s="20"/>
      <c r="D656" s="21"/>
      <c r="E656" s="21"/>
      <c r="F656" s="21"/>
      <c r="G656" s="2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9.5" customHeight="1" x14ac:dyDescent="0.25">
      <c r="A657" s="19"/>
      <c r="B657" s="19"/>
      <c r="C657" s="20"/>
      <c r="D657" s="21"/>
      <c r="E657" s="21"/>
      <c r="F657" s="21"/>
      <c r="G657" s="2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9.5" customHeight="1" x14ac:dyDescent="0.25">
      <c r="A658" s="19"/>
      <c r="B658" s="19"/>
      <c r="C658" s="20"/>
      <c r="D658" s="21"/>
      <c r="E658" s="21"/>
      <c r="F658" s="21"/>
      <c r="G658" s="2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9.5" customHeight="1" x14ac:dyDescent="0.25">
      <c r="A659" s="19"/>
      <c r="B659" s="19"/>
      <c r="C659" s="20"/>
      <c r="D659" s="21"/>
      <c r="E659" s="21"/>
      <c r="F659" s="21"/>
      <c r="G659" s="2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9.5" customHeight="1" x14ac:dyDescent="0.25">
      <c r="A660" s="19"/>
      <c r="B660" s="19"/>
      <c r="C660" s="20"/>
      <c r="D660" s="21"/>
      <c r="E660" s="21"/>
      <c r="F660" s="21"/>
      <c r="G660" s="2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9.5" customHeight="1" x14ac:dyDescent="0.25">
      <c r="A661" s="19"/>
      <c r="B661" s="19"/>
      <c r="C661" s="20"/>
      <c r="D661" s="21"/>
      <c r="E661" s="21"/>
      <c r="F661" s="21"/>
      <c r="G661" s="2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9.5" customHeight="1" x14ac:dyDescent="0.25">
      <c r="A662" s="19"/>
      <c r="B662" s="19"/>
      <c r="C662" s="20"/>
      <c r="D662" s="21"/>
      <c r="E662" s="21"/>
      <c r="F662" s="21"/>
      <c r="G662" s="2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9.5" customHeight="1" x14ac:dyDescent="0.25">
      <c r="A663" s="19"/>
      <c r="B663" s="19"/>
      <c r="C663" s="20"/>
      <c r="D663" s="21"/>
      <c r="E663" s="21"/>
      <c r="F663" s="21"/>
      <c r="G663" s="2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9.5" customHeight="1" x14ac:dyDescent="0.25">
      <c r="A664" s="19"/>
      <c r="B664" s="19"/>
      <c r="C664" s="20"/>
      <c r="D664" s="21"/>
      <c r="E664" s="21"/>
      <c r="F664" s="21"/>
      <c r="G664" s="2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9.5" customHeight="1" x14ac:dyDescent="0.25">
      <c r="A665" s="19"/>
      <c r="B665" s="19"/>
      <c r="C665" s="20"/>
      <c r="D665" s="21"/>
      <c r="E665" s="21"/>
      <c r="F665" s="21"/>
      <c r="G665" s="2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9.5" customHeight="1" x14ac:dyDescent="0.25">
      <c r="A666" s="19"/>
      <c r="B666" s="19"/>
      <c r="C666" s="20"/>
      <c r="D666" s="21"/>
      <c r="E666" s="21"/>
      <c r="F666" s="21"/>
      <c r="G666" s="2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9.5" customHeight="1" x14ac:dyDescent="0.25">
      <c r="A667" s="19"/>
      <c r="B667" s="19"/>
      <c r="C667" s="20"/>
      <c r="D667" s="21"/>
      <c r="E667" s="21"/>
      <c r="F667" s="21"/>
      <c r="G667" s="2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9.5" customHeight="1" x14ac:dyDescent="0.25">
      <c r="A668" s="19"/>
      <c r="B668" s="19"/>
      <c r="C668" s="20"/>
      <c r="D668" s="21"/>
      <c r="E668" s="21"/>
      <c r="F668" s="21"/>
      <c r="G668" s="2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9.5" customHeight="1" x14ac:dyDescent="0.25">
      <c r="A669" s="19"/>
      <c r="B669" s="19"/>
      <c r="C669" s="20"/>
      <c r="D669" s="21"/>
      <c r="E669" s="21"/>
      <c r="F669" s="21"/>
      <c r="G669" s="2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9.5" customHeight="1" x14ac:dyDescent="0.25">
      <c r="A670" s="19"/>
      <c r="B670" s="19"/>
      <c r="C670" s="20"/>
      <c r="D670" s="21"/>
      <c r="E670" s="21"/>
      <c r="F670" s="21"/>
      <c r="G670" s="2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9.5" customHeight="1" x14ac:dyDescent="0.25">
      <c r="A671" s="19"/>
      <c r="B671" s="19"/>
      <c r="C671" s="20"/>
      <c r="D671" s="21"/>
      <c r="E671" s="21"/>
      <c r="F671" s="21"/>
      <c r="G671" s="2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9.5" customHeight="1" x14ac:dyDescent="0.25">
      <c r="A672" s="19"/>
      <c r="B672" s="19"/>
      <c r="C672" s="20"/>
      <c r="D672" s="21"/>
      <c r="E672" s="21"/>
      <c r="F672" s="21"/>
      <c r="G672" s="2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9.5" customHeight="1" x14ac:dyDescent="0.25">
      <c r="A673" s="19"/>
      <c r="B673" s="19"/>
      <c r="C673" s="20"/>
      <c r="D673" s="21"/>
      <c r="E673" s="21"/>
      <c r="F673" s="21"/>
      <c r="G673" s="2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9.5" customHeight="1" x14ac:dyDescent="0.25">
      <c r="A674" s="19"/>
      <c r="B674" s="19"/>
      <c r="C674" s="20"/>
      <c r="D674" s="21"/>
      <c r="E674" s="21"/>
      <c r="F674" s="21"/>
      <c r="G674" s="2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9.5" customHeight="1" x14ac:dyDescent="0.25">
      <c r="A675" s="19"/>
      <c r="B675" s="19"/>
      <c r="C675" s="20"/>
      <c r="D675" s="21"/>
      <c r="E675" s="21"/>
      <c r="F675" s="21"/>
      <c r="G675" s="2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9.5" customHeight="1" x14ac:dyDescent="0.25">
      <c r="A676" s="19"/>
      <c r="B676" s="19"/>
      <c r="C676" s="20"/>
      <c r="D676" s="21"/>
      <c r="E676" s="21"/>
      <c r="F676" s="21"/>
      <c r="G676" s="2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9.5" customHeight="1" x14ac:dyDescent="0.25">
      <c r="A677" s="19"/>
      <c r="B677" s="19"/>
      <c r="C677" s="20"/>
      <c r="D677" s="21"/>
      <c r="E677" s="21"/>
      <c r="F677" s="21"/>
      <c r="G677" s="2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9.5" customHeight="1" x14ac:dyDescent="0.25">
      <c r="A678" s="19"/>
      <c r="B678" s="19"/>
      <c r="C678" s="20"/>
      <c r="D678" s="21"/>
      <c r="E678" s="21"/>
      <c r="F678" s="21"/>
      <c r="G678" s="2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9.5" customHeight="1" x14ac:dyDescent="0.25">
      <c r="A679" s="19"/>
      <c r="B679" s="19"/>
      <c r="C679" s="20"/>
      <c r="D679" s="21"/>
      <c r="E679" s="21"/>
      <c r="F679" s="21"/>
      <c r="G679" s="2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9.5" customHeight="1" x14ac:dyDescent="0.25">
      <c r="A680" s="19"/>
      <c r="B680" s="19"/>
      <c r="C680" s="20"/>
      <c r="D680" s="21"/>
      <c r="E680" s="21"/>
      <c r="F680" s="21"/>
      <c r="G680" s="2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9.5" customHeight="1" x14ac:dyDescent="0.25">
      <c r="A681" s="19"/>
      <c r="B681" s="19"/>
      <c r="C681" s="20"/>
      <c r="D681" s="21"/>
      <c r="E681" s="21"/>
      <c r="F681" s="21"/>
      <c r="G681" s="2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9.5" customHeight="1" x14ac:dyDescent="0.25">
      <c r="A682" s="19"/>
      <c r="B682" s="19"/>
      <c r="C682" s="20"/>
      <c r="D682" s="21"/>
      <c r="E682" s="21"/>
      <c r="F682" s="21"/>
      <c r="G682" s="2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9.5" customHeight="1" x14ac:dyDescent="0.25">
      <c r="A683" s="19"/>
      <c r="B683" s="19"/>
      <c r="C683" s="20"/>
      <c r="D683" s="21"/>
      <c r="E683" s="21"/>
      <c r="F683" s="21"/>
      <c r="G683" s="2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9.5" customHeight="1" x14ac:dyDescent="0.25">
      <c r="A684" s="19"/>
      <c r="B684" s="19"/>
      <c r="C684" s="20"/>
      <c r="D684" s="21"/>
      <c r="E684" s="21"/>
      <c r="F684" s="21"/>
      <c r="G684" s="2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9.5" customHeight="1" x14ac:dyDescent="0.25">
      <c r="A685" s="19"/>
      <c r="B685" s="19"/>
      <c r="C685" s="20"/>
      <c r="D685" s="21"/>
      <c r="E685" s="21"/>
      <c r="F685" s="21"/>
      <c r="G685" s="2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9.5" customHeight="1" x14ac:dyDescent="0.25">
      <c r="A686" s="19"/>
      <c r="B686" s="19"/>
      <c r="C686" s="20"/>
      <c r="D686" s="21"/>
      <c r="E686" s="21"/>
      <c r="F686" s="21"/>
      <c r="G686" s="2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9.5" customHeight="1" x14ac:dyDescent="0.25">
      <c r="A687" s="19"/>
      <c r="B687" s="19"/>
      <c r="C687" s="20"/>
      <c r="D687" s="21"/>
      <c r="E687" s="21"/>
      <c r="F687" s="21"/>
      <c r="G687" s="2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9.5" customHeight="1" x14ac:dyDescent="0.25">
      <c r="A688" s="19"/>
      <c r="B688" s="19"/>
      <c r="C688" s="20"/>
      <c r="D688" s="21"/>
      <c r="E688" s="21"/>
      <c r="F688" s="21"/>
      <c r="G688" s="2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9.5" customHeight="1" x14ac:dyDescent="0.25">
      <c r="A689" s="19"/>
      <c r="B689" s="19"/>
      <c r="C689" s="20"/>
      <c r="D689" s="21"/>
      <c r="E689" s="21"/>
      <c r="F689" s="21"/>
      <c r="G689" s="2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9.5" customHeight="1" x14ac:dyDescent="0.25">
      <c r="A690" s="19"/>
      <c r="B690" s="19"/>
      <c r="C690" s="20"/>
      <c r="D690" s="21"/>
      <c r="E690" s="21"/>
      <c r="F690" s="21"/>
      <c r="G690" s="2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9.5" customHeight="1" x14ac:dyDescent="0.25">
      <c r="A691" s="19"/>
      <c r="B691" s="19"/>
      <c r="C691" s="20"/>
      <c r="D691" s="21"/>
      <c r="E691" s="21"/>
      <c r="F691" s="21"/>
      <c r="G691" s="2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9.5" customHeight="1" x14ac:dyDescent="0.25">
      <c r="A692" s="19"/>
      <c r="B692" s="19"/>
      <c r="C692" s="20"/>
      <c r="D692" s="21"/>
      <c r="E692" s="21"/>
      <c r="F692" s="21"/>
      <c r="G692" s="2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9.5" customHeight="1" x14ac:dyDescent="0.25">
      <c r="A693" s="19"/>
      <c r="B693" s="19"/>
      <c r="C693" s="20"/>
      <c r="D693" s="21"/>
      <c r="E693" s="21"/>
      <c r="F693" s="21"/>
      <c r="G693" s="2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9.5" customHeight="1" x14ac:dyDescent="0.25">
      <c r="A694" s="19"/>
      <c r="B694" s="19"/>
      <c r="C694" s="20"/>
      <c r="D694" s="21"/>
      <c r="E694" s="21"/>
      <c r="F694" s="21"/>
      <c r="G694" s="2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9.5" customHeight="1" x14ac:dyDescent="0.25">
      <c r="A695" s="19"/>
      <c r="B695" s="19"/>
      <c r="C695" s="20"/>
      <c r="D695" s="21"/>
      <c r="E695" s="21"/>
      <c r="F695" s="21"/>
      <c r="G695" s="2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9.5" customHeight="1" x14ac:dyDescent="0.25">
      <c r="A696" s="19"/>
      <c r="B696" s="19"/>
      <c r="C696" s="20"/>
      <c r="D696" s="21"/>
      <c r="E696" s="21"/>
      <c r="F696" s="21"/>
      <c r="G696" s="2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9.5" customHeight="1" x14ac:dyDescent="0.25">
      <c r="A697" s="19"/>
      <c r="B697" s="19"/>
      <c r="C697" s="20"/>
      <c r="D697" s="21"/>
      <c r="E697" s="21"/>
      <c r="F697" s="21"/>
      <c r="G697" s="2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9.5" customHeight="1" x14ac:dyDescent="0.25">
      <c r="A698" s="19"/>
      <c r="B698" s="19"/>
      <c r="C698" s="20"/>
      <c r="D698" s="21"/>
      <c r="E698" s="21"/>
      <c r="F698" s="21"/>
      <c r="G698" s="2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9.5" customHeight="1" x14ac:dyDescent="0.25">
      <c r="A699" s="19"/>
      <c r="B699" s="19"/>
      <c r="C699" s="20"/>
      <c r="D699" s="21"/>
      <c r="E699" s="21"/>
      <c r="F699" s="21"/>
      <c r="G699" s="2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9.5" customHeight="1" x14ac:dyDescent="0.25">
      <c r="A700" s="19"/>
      <c r="B700" s="19"/>
      <c r="C700" s="20"/>
      <c r="D700" s="21"/>
      <c r="E700" s="21"/>
      <c r="F700" s="21"/>
      <c r="G700" s="2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9.5" customHeight="1" x14ac:dyDescent="0.25">
      <c r="A701" s="19"/>
      <c r="B701" s="19"/>
      <c r="C701" s="20"/>
      <c r="D701" s="21"/>
      <c r="E701" s="21"/>
      <c r="F701" s="21"/>
      <c r="G701" s="2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9.5" customHeight="1" x14ac:dyDescent="0.25">
      <c r="A702" s="19"/>
      <c r="B702" s="19"/>
      <c r="C702" s="20"/>
      <c r="D702" s="21"/>
      <c r="E702" s="21"/>
      <c r="F702" s="21"/>
      <c r="G702" s="2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9.5" customHeight="1" x14ac:dyDescent="0.25">
      <c r="A703" s="19"/>
      <c r="B703" s="19"/>
      <c r="C703" s="20"/>
      <c r="D703" s="21"/>
      <c r="E703" s="21"/>
      <c r="F703" s="21"/>
      <c r="G703" s="2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9.5" customHeight="1" x14ac:dyDescent="0.25">
      <c r="A704" s="19"/>
      <c r="B704" s="19"/>
      <c r="C704" s="20"/>
      <c r="D704" s="21"/>
      <c r="E704" s="21"/>
      <c r="F704" s="21"/>
      <c r="G704" s="2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9.5" customHeight="1" x14ac:dyDescent="0.25">
      <c r="A705" s="19"/>
      <c r="B705" s="19"/>
      <c r="C705" s="20"/>
      <c r="D705" s="21"/>
      <c r="E705" s="21"/>
      <c r="F705" s="21"/>
      <c r="G705" s="2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9.5" customHeight="1" x14ac:dyDescent="0.25">
      <c r="A706" s="19"/>
      <c r="B706" s="19"/>
      <c r="C706" s="20"/>
      <c r="D706" s="21"/>
      <c r="E706" s="21"/>
      <c r="F706" s="21"/>
      <c r="G706" s="2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9.5" customHeight="1" x14ac:dyDescent="0.25">
      <c r="A707" s="19"/>
      <c r="B707" s="19"/>
      <c r="C707" s="20"/>
      <c r="D707" s="21"/>
      <c r="E707" s="21"/>
      <c r="F707" s="21"/>
      <c r="G707" s="2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9.5" customHeight="1" x14ac:dyDescent="0.25">
      <c r="A708" s="19"/>
      <c r="B708" s="19"/>
      <c r="C708" s="20"/>
      <c r="D708" s="21"/>
      <c r="E708" s="21"/>
      <c r="F708" s="21"/>
      <c r="G708" s="2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9.5" customHeight="1" x14ac:dyDescent="0.25">
      <c r="A709" s="19"/>
      <c r="B709" s="19"/>
      <c r="C709" s="20"/>
      <c r="D709" s="21"/>
      <c r="E709" s="21"/>
      <c r="F709" s="21"/>
      <c r="G709" s="2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9.5" customHeight="1" x14ac:dyDescent="0.25">
      <c r="A710" s="19"/>
      <c r="B710" s="19"/>
      <c r="C710" s="20"/>
      <c r="D710" s="21"/>
      <c r="E710" s="21"/>
      <c r="F710" s="21"/>
      <c r="G710" s="2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9.5" customHeight="1" x14ac:dyDescent="0.25">
      <c r="A711" s="19"/>
      <c r="B711" s="19"/>
      <c r="C711" s="20"/>
      <c r="D711" s="21"/>
      <c r="E711" s="21"/>
      <c r="F711" s="21"/>
      <c r="G711" s="2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9.5" customHeight="1" x14ac:dyDescent="0.25">
      <c r="A712" s="19"/>
      <c r="B712" s="19"/>
      <c r="C712" s="20"/>
      <c r="D712" s="21"/>
      <c r="E712" s="21"/>
      <c r="F712" s="21"/>
      <c r="G712" s="2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9.5" customHeight="1" x14ac:dyDescent="0.25">
      <c r="A713" s="19"/>
      <c r="B713" s="19"/>
      <c r="C713" s="20"/>
      <c r="D713" s="21"/>
      <c r="E713" s="21"/>
      <c r="F713" s="21"/>
      <c r="G713" s="2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9.5" customHeight="1" x14ac:dyDescent="0.25">
      <c r="A714" s="19"/>
      <c r="B714" s="19"/>
      <c r="C714" s="20"/>
      <c r="D714" s="21"/>
      <c r="E714" s="21"/>
      <c r="F714" s="21"/>
      <c r="G714" s="2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9.5" customHeight="1" x14ac:dyDescent="0.25">
      <c r="A715" s="19"/>
      <c r="B715" s="19"/>
      <c r="C715" s="20"/>
      <c r="D715" s="21"/>
      <c r="E715" s="21"/>
      <c r="F715" s="21"/>
      <c r="G715" s="2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9.5" customHeight="1" x14ac:dyDescent="0.25">
      <c r="A716" s="19"/>
      <c r="B716" s="19"/>
      <c r="C716" s="20"/>
      <c r="D716" s="21"/>
      <c r="E716" s="21"/>
      <c r="F716" s="21"/>
      <c r="G716" s="2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9.5" customHeight="1" x14ac:dyDescent="0.25">
      <c r="A717" s="19"/>
      <c r="B717" s="19"/>
      <c r="C717" s="20"/>
      <c r="D717" s="21"/>
      <c r="E717" s="21"/>
      <c r="F717" s="21"/>
      <c r="G717" s="2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9.5" customHeight="1" x14ac:dyDescent="0.25">
      <c r="A718" s="19"/>
      <c r="B718" s="19"/>
      <c r="C718" s="20"/>
      <c r="D718" s="21"/>
      <c r="E718" s="21"/>
      <c r="F718" s="21"/>
      <c r="G718" s="2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9.5" customHeight="1" x14ac:dyDescent="0.25">
      <c r="A719" s="19"/>
      <c r="B719" s="19"/>
      <c r="C719" s="20"/>
      <c r="D719" s="21"/>
      <c r="E719" s="21"/>
      <c r="F719" s="21"/>
      <c r="G719" s="2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9.5" customHeight="1" x14ac:dyDescent="0.25">
      <c r="A720" s="19"/>
      <c r="B720" s="19"/>
      <c r="C720" s="20"/>
      <c r="D720" s="21"/>
      <c r="E720" s="21"/>
      <c r="F720" s="21"/>
      <c r="G720" s="2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9.5" customHeight="1" x14ac:dyDescent="0.25">
      <c r="A721" s="19"/>
      <c r="B721" s="19"/>
      <c r="C721" s="20"/>
      <c r="D721" s="21"/>
      <c r="E721" s="21"/>
      <c r="F721" s="21"/>
      <c r="G721" s="2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9.5" customHeight="1" x14ac:dyDescent="0.25">
      <c r="A722" s="19"/>
      <c r="B722" s="19"/>
      <c r="C722" s="20"/>
      <c r="D722" s="21"/>
      <c r="E722" s="21"/>
      <c r="F722" s="21"/>
      <c r="G722" s="2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9.5" customHeight="1" x14ac:dyDescent="0.25">
      <c r="A723" s="19"/>
      <c r="B723" s="19"/>
      <c r="C723" s="20"/>
      <c r="D723" s="21"/>
      <c r="E723" s="21"/>
      <c r="F723" s="21"/>
      <c r="G723" s="2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9.5" customHeight="1" x14ac:dyDescent="0.25">
      <c r="A724" s="19"/>
      <c r="B724" s="19"/>
      <c r="C724" s="20"/>
      <c r="D724" s="21"/>
      <c r="E724" s="21"/>
      <c r="F724" s="21"/>
      <c r="G724" s="2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9.5" customHeight="1" x14ac:dyDescent="0.25">
      <c r="A725" s="19"/>
      <c r="B725" s="19"/>
      <c r="C725" s="20"/>
      <c r="D725" s="21"/>
      <c r="E725" s="21"/>
      <c r="F725" s="21"/>
      <c r="G725" s="2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9.5" customHeight="1" x14ac:dyDescent="0.25">
      <c r="A726" s="19"/>
      <c r="B726" s="19"/>
      <c r="C726" s="20"/>
      <c r="D726" s="21"/>
      <c r="E726" s="21"/>
      <c r="F726" s="21"/>
      <c r="G726" s="2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9.5" customHeight="1" x14ac:dyDescent="0.25">
      <c r="A727" s="19"/>
      <c r="B727" s="19"/>
      <c r="C727" s="20"/>
      <c r="D727" s="21"/>
      <c r="E727" s="21"/>
      <c r="F727" s="21"/>
      <c r="G727" s="2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9.5" customHeight="1" x14ac:dyDescent="0.25">
      <c r="A728" s="19"/>
      <c r="B728" s="19"/>
      <c r="C728" s="20"/>
      <c r="D728" s="21"/>
      <c r="E728" s="21"/>
      <c r="F728" s="21"/>
      <c r="G728" s="2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9.5" customHeight="1" x14ac:dyDescent="0.25">
      <c r="A729" s="19"/>
      <c r="B729" s="19"/>
      <c r="C729" s="20"/>
      <c r="D729" s="21"/>
      <c r="E729" s="21"/>
      <c r="F729" s="21"/>
      <c r="G729" s="2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9.5" customHeight="1" x14ac:dyDescent="0.25">
      <c r="A730" s="19"/>
      <c r="B730" s="19"/>
      <c r="C730" s="20"/>
      <c r="D730" s="21"/>
      <c r="E730" s="21"/>
      <c r="F730" s="21"/>
      <c r="G730" s="2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9.5" customHeight="1" x14ac:dyDescent="0.25">
      <c r="A731" s="19"/>
      <c r="B731" s="19"/>
      <c r="C731" s="20"/>
      <c r="D731" s="21"/>
      <c r="E731" s="21"/>
      <c r="F731" s="21"/>
      <c r="G731" s="2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9.5" customHeight="1" x14ac:dyDescent="0.25">
      <c r="A732" s="19"/>
      <c r="B732" s="19"/>
      <c r="C732" s="20"/>
      <c r="D732" s="21"/>
      <c r="E732" s="21"/>
      <c r="F732" s="21"/>
      <c r="G732" s="2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9.5" customHeight="1" x14ac:dyDescent="0.25">
      <c r="A733" s="19"/>
      <c r="B733" s="19"/>
      <c r="C733" s="20"/>
      <c r="D733" s="21"/>
      <c r="E733" s="21"/>
      <c r="F733" s="21"/>
      <c r="G733" s="2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9.5" customHeight="1" x14ac:dyDescent="0.25">
      <c r="A734" s="19"/>
      <c r="B734" s="19"/>
      <c r="C734" s="20"/>
      <c r="D734" s="21"/>
      <c r="E734" s="21"/>
      <c r="F734" s="21"/>
      <c r="G734" s="2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9.5" customHeight="1" x14ac:dyDescent="0.25">
      <c r="A735" s="19"/>
      <c r="B735" s="19"/>
      <c r="C735" s="20"/>
      <c r="D735" s="21"/>
      <c r="E735" s="21"/>
      <c r="F735" s="21"/>
      <c r="G735" s="2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9.5" customHeight="1" x14ac:dyDescent="0.25">
      <c r="A736" s="19"/>
      <c r="B736" s="19"/>
      <c r="C736" s="20"/>
      <c r="D736" s="21"/>
      <c r="E736" s="21"/>
      <c r="F736" s="21"/>
      <c r="G736" s="2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9.5" customHeight="1" x14ac:dyDescent="0.25">
      <c r="A737" s="19"/>
      <c r="B737" s="19"/>
      <c r="C737" s="20"/>
      <c r="D737" s="21"/>
      <c r="E737" s="21"/>
      <c r="F737" s="21"/>
      <c r="G737" s="2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9.5" customHeight="1" x14ac:dyDescent="0.25">
      <c r="A738" s="19"/>
      <c r="B738" s="19"/>
      <c r="C738" s="20"/>
      <c r="D738" s="21"/>
      <c r="E738" s="21"/>
      <c r="F738" s="21"/>
      <c r="G738" s="2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9.5" customHeight="1" x14ac:dyDescent="0.25">
      <c r="A739" s="19"/>
      <c r="B739" s="19"/>
      <c r="C739" s="20"/>
      <c r="D739" s="21"/>
      <c r="E739" s="21"/>
      <c r="F739" s="21"/>
      <c r="G739" s="2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9.5" customHeight="1" x14ac:dyDescent="0.25">
      <c r="A740" s="19"/>
      <c r="B740" s="19"/>
      <c r="C740" s="20"/>
      <c r="D740" s="21"/>
      <c r="E740" s="21"/>
      <c r="F740" s="21"/>
      <c r="G740" s="2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9.5" customHeight="1" x14ac:dyDescent="0.25">
      <c r="A741" s="19"/>
      <c r="B741" s="19"/>
      <c r="C741" s="20"/>
      <c r="D741" s="21"/>
      <c r="E741" s="21"/>
      <c r="F741" s="21"/>
      <c r="G741" s="2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9.5" customHeight="1" x14ac:dyDescent="0.25">
      <c r="A742" s="19"/>
      <c r="B742" s="19"/>
      <c r="C742" s="20"/>
      <c r="D742" s="21"/>
      <c r="E742" s="21"/>
      <c r="F742" s="21"/>
      <c r="G742" s="2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9.5" customHeight="1" x14ac:dyDescent="0.25">
      <c r="A743" s="19"/>
      <c r="B743" s="19"/>
      <c r="C743" s="20"/>
      <c r="D743" s="21"/>
      <c r="E743" s="21"/>
      <c r="F743" s="21"/>
      <c r="G743" s="2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9.5" customHeight="1" x14ac:dyDescent="0.25">
      <c r="A744" s="19"/>
      <c r="B744" s="19"/>
      <c r="C744" s="20"/>
      <c r="D744" s="21"/>
      <c r="E744" s="21"/>
      <c r="F744" s="21"/>
      <c r="G744" s="2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9.5" customHeight="1" x14ac:dyDescent="0.25">
      <c r="A745" s="19"/>
      <c r="B745" s="19"/>
      <c r="C745" s="20"/>
      <c r="D745" s="21"/>
      <c r="E745" s="21"/>
      <c r="F745" s="21"/>
      <c r="G745" s="2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9.5" customHeight="1" x14ac:dyDescent="0.25">
      <c r="A746" s="19"/>
      <c r="B746" s="19"/>
      <c r="C746" s="20"/>
      <c r="D746" s="21"/>
      <c r="E746" s="21"/>
      <c r="F746" s="21"/>
      <c r="G746" s="2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9.5" customHeight="1" x14ac:dyDescent="0.25">
      <c r="A747" s="19"/>
      <c r="B747" s="19"/>
      <c r="C747" s="20"/>
      <c r="D747" s="21"/>
      <c r="E747" s="21"/>
      <c r="F747" s="21"/>
      <c r="G747" s="2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9.5" customHeight="1" x14ac:dyDescent="0.25">
      <c r="A748" s="19"/>
      <c r="B748" s="19"/>
      <c r="C748" s="20"/>
      <c r="D748" s="21"/>
      <c r="E748" s="21"/>
      <c r="F748" s="21"/>
      <c r="G748" s="2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9.5" customHeight="1" x14ac:dyDescent="0.25">
      <c r="A749" s="19"/>
      <c r="B749" s="19"/>
      <c r="C749" s="20"/>
      <c r="D749" s="21"/>
      <c r="E749" s="21"/>
      <c r="F749" s="21"/>
      <c r="G749" s="2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9.5" customHeight="1" x14ac:dyDescent="0.25">
      <c r="A750" s="19"/>
      <c r="B750" s="19"/>
      <c r="C750" s="20"/>
      <c r="D750" s="21"/>
      <c r="E750" s="21"/>
      <c r="F750" s="21"/>
      <c r="G750" s="2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9.5" customHeight="1" x14ac:dyDescent="0.25">
      <c r="A751" s="19"/>
      <c r="B751" s="19"/>
      <c r="C751" s="20"/>
      <c r="D751" s="21"/>
      <c r="E751" s="21"/>
      <c r="F751" s="21"/>
      <c r="G751" s="2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9.5" customHeight="1" x14ac:dyDescent="0.25">
      <c r="A752" s="19"/>
      <c r="B752" s="19"/>
      <c r="C752" s="20"/>
      <c r="D752" s="21"/>
      <c r="E752" s="21"/>
      <c r="F752" s="21"/>
      <c r="G752" s="2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9.5" customHeight="1" x14ac:dyDescent="0.25">
      <c r="A753" s="19"/>
      <c r="B753" s="19"/>
      <c r="C753" s="20"/>
      <c r="D753" s="21"/>
      <c r="E753" s="21"/>
      <c r="F753" s="21"/>
      <c r="G753" s="2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9.5" customHeight="1" x14ac:dyDescent="0.25">
      <c r="A754" s="19"/>
      <c r="B754" s="19"/>
      <c r="C754" s="20"/>
      <c r="D754" s="21"/>
      <c r="E754" s="21"/>
      <c r="F754" s="21"/>
      <c r="G754" s="2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9.5" customHeight="1" x14ac:dyDescent="0.25">
      <c r="A755" s="19"/>
      <c r="B755" s="19"/>
      <c r="C755" s="20"/>
      <c r="D755" s="21"/>
      <c r="E755" s="21"/>
      <c r="F755" s="21"/>
      <c r="G755" s="2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9.5" customHeight="1" x14ac:dyDescent="0.25">
      <c r="A756" s="19"/>
      <c r="B756" s="19"/>
      <c r="C756" s="20"/>
      <c r="D756" s="21"/>
      <c r="E756" s="21"/>
      <c r="F756" s="21"/>
      <c r="G756" s="2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9.5" customHeight="1" x14ac:dyDescent="0.25">
      <c r="A757" s="19"/>
      <c r="B757" s="19"/>
      <c r="C757" s="20"/>
      <c r="D757" s="21"/>
      <c r="E757" s="21"/>
      <c r="F757" s="21"/>
      <c r="G757" s="2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9.5" customHeight="1" x14ac:dyDescent="0.25">
      <c r="A758" s="19"/>
      <c r="B758" s="19"/>
      <c r="C758" s="20"/>
      <c r="D758" s="21"/>
      <c r="E758" s="21"/>
      <c r="F758" s="21"/>
      <c r="G758" s="2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9.5" customHeight="1" x14ac:dyDescent="0.25">
      <c r="A759" s="19"/>
      <c r="B759" s="19"/>
      <c r="C759" s="20"/>
      <c r="D759" s="21"/>
      <c r="E759" s="21"/>
      <c r="F759" s="21"/>
      <c r="G759" s="2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9.5" customHeight="1" x14ac:dyDescent="0.25">
      <c r="A760" s="19"/>
      <c r="B760" s="19"/>
      <c r="C760" s="20"/>
      <c r="D760" s="21"/>
      <c r="E760" s="21"/>
      <c r="F760" s="21"/>
      <c r="G760" s="2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9.5" customHeight="1" x14ac:dyDescent="0.25">
      <c r="A761" s="19"/>
      <c r="B761" s="19"/>
      <c r="C761" s="20"/>
      <c r="D761" s="21"/>
      <c r="E761" s="21"/>
      <c r="F761" s="21"/>
      <c r="G761" s="2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9.5" customHeight="1" x14ac:dyDescent="0.25">
      <c r="A762" s="19"/>
      <c r="B762" s="19"/>
      <c r="C762" s="20"/>
      <c r="D762" s="21"/>
      <c r="E762" s="21"/>
      <c r="F762" s="21"/>
      <c r="G762" s="2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9.5" customHeight="1" x14ac:dyDescent="0.25">
      <c r="A763" s="19"/>
      <c r="B763" s="19"/>
      <c r="C763" s="20"/>
      <c r="D763" s="21"/>
      <c r="E763" s="21"/>
      <c r="F763" s="21"/>
      <c r="G763" s="2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9.5" customHeight="1" x14ac:dyDescent="0.25">
      <c r="A764" s="19"/>
      <c r="B764" s="19"/>
      <c r="C764" s="20"/>
      <c r="D764" s="21"/>
      <c r="E764" s="21"/>
      <c r="F764" s="21"/>
      <c r="G764" s="2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9.5" customHeight="1" x14ac:dyDescent="0.25">
      <c r="A765" s="19"/>
      <c r="B765" s="19"/>
      <c r="C765" s="20"/>
      <c r="D765" s="21"/>
      <c r="E765" s="21"/>
      <c r="F765" s="21"/>
      <c r="G765" s="2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9.5" customHeight="1" x14ac:dyDescent="0.25">
      <c r="A766" s="19"/>
      <c r="B766" s="19"/>
      <c r="C766" s="20"/>
      <c r="D766" s="21"/>
      <c r="E766" s="21"/>
      <c r="F766" s="21"/>
      <c r="G766" s="2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9.5" customHeight="1" x14ac:dyDescent="0.25">
      <c r="A767" s="19"/>
      <c r="B767" s="19"/>
      <c r="C767" s="20"/>
      <c r="D767" s="21"/>
      <c r="E767" s="21"/>
      <c r="F767" s="21"/>
      <c r="G767" s="2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9.5" customHeight="1" x14ac:dyDescent="0.25">
      <c r="A768" s="19"/>
      <c r="B768" s="19"/>
      <c r="C768" s="20"/>
      <c r="D768" s="21"/>
      <c r="E768" s="21"/>
      <c r="F768" s="21"/>
      <c r="G768" s="2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9.5" customHeight="1" x14ac:dyDescent="0.25">
      <c r="A769" s="19"/>
      <c r="B769" s="19"/>
      <c r="C769" s="20"/>
      <c r="D769" s="21"/>
      <c r="E769" s="21"/>
      <c r="F769" s="21"/>
      <c r="G769" s="2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9.5" customHeight="1" x14ac:dyDescent="0.25">
      <c r="A770" s="19"/>
      <c r="B770" s="19"/>
      <c r="C770" s="20"/>
      <c r="D770" s="21"/>
      <c r="E770" s="21"/>
      <c r="F770" s="21"/>
      <c r="G770" s="2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9.5" customHeight="1" x14ac:dyDescent="0.25">
      <c r="A771" s="19"/>
      <c r="B771" s="19"/>
      <c r="C771" s="20"/>
      <c r="D771" s="21"/>
      <c r="E771" s="21"/>
      <c r="F771" s="21"/>
      <c r="G771" s="2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9.5" customHeight="1" x14ac:dyDescent="0.25">
      <c r="A772" s="19"/>
      <c r="B772" s="19"/>
      <c r="C772" s="20"/>
      <c r="D772" s="21"/>
      <c r="E772" s="21"/>
      <c r="F772" s="21"/>
      <c r="G772" s="2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9.5" customHeight="1" x14ac:dyDescent="0.25">
      <c r="A773" s="19"/>
      <c r="B773" s="19"/>
      <c r="C773" s="20"/>
      <c r="D773" s="21"/>
      <c r="E773" s="21"/>
      <c r="F773" s="21"/>
      <c r="G773" s="2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9.5" customHeight="1" x14ac:dyDescent="0.25">
      <c r="A774" s="19"/>
      <c r="B774" s="19"/>
      <c r="C774" s="20"/>
      <c r="D774" s="21"/>
      <c r="E774" s="21"/>
      <c r="F774" s="21"/>
      <c r="G774" s="2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9.5" customHeight="1" x14ac:dyDescent="0.25">
      <c r="A775" s="19"/>
      <c r="B775" s="19"/>
      <c r="C775" s="20"/>
      <c r="D775" s="21"/>
      <c r="E775" s="21"/>
      <c r="F775" s="21"/>
      <c r="G775" s="2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9.5" customHeight="1" x14ac:dyDescent="0.25">
      <c r="A776" s="19"/>
      <c r="B776" s="19"/>
      <c r="C776" s="20"/>
      <c r="D776" s="21"/>
      <c r="E776" s="21"/>
      <c r="F776" s="21"/>
      <c r="G776" s="2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9.5" customHeight="1" x14ac:dyDescent="0.25">
      <c r="A777" s="19"/>
      <c r="B777" s="19"/>
      <c r="C777" s="20"/>
      <c r="D777" s="21"/>
      <c r="E777" s="21"/>
      <c r="F777" s="21"/>
      <c r="G777" s="2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9.5" customHeight="1" x14ac:dyDescent="0.25">
      <c r="A778" s="19"/>
      <c r="B778" s="19"/>
      <c r="C778" s="20"/>
      <c r="D778" s="21"/>
      <c r="E778" s="21"/>
      <c r="F778" s="21"/>
      <c r="G778" s="2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9.5" customHeight="1" x14ac:dyDescent="0.25">
      <c r="A779" s="19"/>
      <c r="B779" s="19"/>
      <c r="C779" s="20"/>
      <c r="D779" s="21"/>
      <c r="E779" s="21"/>
      <c r="F779" s="21"/>
      <c r="G779" s="2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9.5" customHeight="1" x14ac:dyDescent="0.25">
      <c r="A780" s="19"/>
      <c r="B780" s="19"/>
      <c r="C780" s="20"/>
      <c r="D780" s="21"/>
      <c r="E780" s="21"/>
      <c r="F780" s="21"/>
      <c r="G780" s="2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9.5" customHeight="1" x14ac:dyDescent="0.25">
      <c r="A781" s="19"/>
      <c r="B781" s="19"/>
      <c r="C781" s="20"/>
      <c r="D781" s="21"/>
      <c r="E781" s="21"/>
      <c r="F781" s="21"/>
      <c r="G781" s="2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9.5" customHeight="1" x14ac:dyDescent="0.25">
      <c r="A782" s="19"/>
      <c r="B782" s="19"/>
      <c r="C782" s="20"/>
      <c r="D782" s="21"/>
      <c r="E782" s="21"/>
      <c r="F782" s="21"/>
      <c r="G782" s="2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9.5" customHeight="1" x14ac:dyDescent="0.25">
      <c r="A783" s="19"/>
      <c r="B783" s="19"/>
      <c r="C783" s="20"/>
      <c r="D783" s="21"/>
      <c r="E783" s="21"/>
      <c r="F783" s="21"/>
      <c r="G783" s="2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9.5" customHeight="1" x14ac:dyDescent="0.25">
      <c r="A784" s="19"/>
      <c r="B784" s="19"/>
      <c r="C784" s="20"/>
      <c r="D784" s="21"/>
      <c r="E784" s="21"/>
      <c r="F784" s="21"/>
      <c r="G784" s="2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9.5" customHeight="1" x14ac:dyDescent="0.25">
      <c r="A785" s="19"/>
      <c r="B785" s="19"/>
      <c r="C785" s="20"/>
      <c r="D785" s="21"/>
      <c r="E785" s="21"/>
      <c r="F785" s="21"/>
      <c r="G785" s="2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9.5" customHeight="1" x14ac:dyDescent="0.25">
      <c r="A786" s="19"/>
      <c r="B786" s="19"/>
      <c r="C786" s="20"/>
      <c r="D786" s="21"/>
      <c r="E786" s="21"/>
      <c r="F786" s="21"/>
      <c r="G786" s="2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9.5" customHeight="1" x14ac:dyDescent="0.25">
      <c r="A787" s="19"/>
      <c r="B787" s="19"/>
      <c r="C787" s="20"/>
      <c r="D787" s="21"/>
      <c r="E787" s="21"/>
      <c r="F787" s="21"/>
      <c r="G787" s="2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9.5" customHeight="1" x14ac:dyDescent="0.25">
      <c r="A788" s="19"/>
      <c r="B788" s="19"/>
      <c r="C788" s="20"/>
      <c r="D788" s="21"/>
      <c r="E788" s="21"/>
      <c r="F788" s="21"/>
      <c r="G788" s="2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9.5" customHeight="1" x14ac:dyDescent="0.25">
      <c r="A789" s="19"/>
      <c r="B789" s="19"/>
      <c r="C789" s="20"/>
      <c r="D789" s="21"/>
      <c r="E789" s="21"/>
      <c r="F789" s="21"/>
      <c r="G789" s="2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9.5" customHeight="1" x14ac:dyDescent="0.25">
      <c r="A790" s="19"/>
      <c r="B790" s="19"/>
      <c r="C790" s="20"/>
      <c r="D790" s="21"/>
      <c r="E790" s="21"/>
      <c r="F790" s="21"/>
      <c r="G790" s="2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9.5" customHeight="1" x14ac:dyDescent="0.25">
      <c r="A791" s="19"/>
      <c r="B791" s="19"/>
      <c r="C791" s="20"/>
      <c r="D791" s="21"/>
      <c r="E791" s="21"/>
      <c r="F791" s="21"/>
      <c r="G791" s="2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9.5" customHeight="1" x14ac:dyDescent="0.25">
      <c r="A792" s="19"/>
      <c r="B792" s="19"/>
      <c r="C792" s="20"/>
      <c r="D792" s="21"/>
      <c r="E792" s="21"/>
      <c r="F792" s="21"/>
      <c r="G792" s="2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9.5" customHeight="1" x14ac:dyDescent="0.25">
      <c r="A793" s="19"/>
      <c r="B793" s="19"/>
      <c r="C793" s="20"/>
      <c r="D793" s="21"/>
      <c r="E793" s="21"/>
      <c r="F793" s="21"/>
      <c r="G793" s="2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9.5" customHeight="1" x14ac:dyDescent="0.25">
      <c r="A794" s="19"/>
      <c r="B794" s="19"/>
      <c r="C794" s="20"/>
      <c r="D794" s="21"/>
      <c r="E794" s="21"/>
      <c r="F794" s="21"/>
      <c r="G794" s="2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9.5" customHeight="1" x14ac:dyDescent="0.25">
      <c r="A795" s="19"/>
      <c r="B795" s="19"/>
      <c r="C795" s="20"/>
      <c r="D795" s="21"/>
      <c r="E795" s="21"/>
      <c r="F795" s="21"/>
      <c r="G795" s="2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9.5" customHeight="1" x14ac:dyDescent="0.25">
      <c r="A796" s="19"/>
      <c r="B796" s="19"/>
      <c r="C796" s="20"/>
      <c r="D796" s="21"/>
      <c r="E796" s="21"/>
      <c r="F796" s="21"/>
      <c r="G796" s="2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9.5" customHeight="1" x14ac:dyDescent="0.25">
      <c r="A797" s="19"/>
      <c r="B797" s="19"/>
      <c r="C797" s="20"/>
      <c r="D797" s="21"/>
      <c r="E797" s="21"/>
      <c r="F797" s="21"/>
      <c r="G797" s="2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9.5" customHeight="1" x14ac:dyDescent="0.25">
      <c r="A798" s="19"/>
      <c r="B798" s="19"/>
      <c r="C798" s="20"/>
      <c r="D798" s="21"/>
      <c r="E798" s="21"/>
      <c r="F798" s="21"/>
      <c r="G798" s="2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9.5" customHeight="1" x14ac:dyDescent="0.25">
      <c r="A799" s="19"/>
      <c r="B799" s="19"/>
      <c r="C799" s="20"/>
      <c r="D799" s="21"/>
      <c r="E799" s="21"/>
      <c r="F799" s="21"/>
      <c r="G799" s="2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9.5" customHeight="1" x14ac:dyDescent="0.25">
      <c r="A800" s="19"/>
      <c r="B800" s="19"/>
      <c r="C800" s="20"/>
      <c r="D800" s="21"/>
      <c r="E800" s="21"/>
      <c r="F800" s="21"/>
      <c r="G800" s="2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9.5" customHeight="1" x14ac:dyDescent="0.25">
      <c r="A801" s="19"/>
      <c r="B801" s="19"/>
      <c r="C801" s="20"/>
      <c r="D801" s="21"/>
      <c r="E801" s="21"/>
      <c r="F801" s="21"/>
      <c r="G801" s="2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9.5" customHeight="1" x14ac:dyDescent="0.25">
      <c r="A802" s="19"/>
      <c r="B802" s="19"/>
      <c r="C802" s="20"/>
      <c r="D802" s="21"/>
      <c r="E802" s="21"/>
      <c r="F802" s="21"/>
      <c r="G802" s="2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9.5" customHeight="1" x14ac:dyDescent="0.25">
      <c r="A803" s="19"/>
      <c r="B803" s="19"/>
      <c r="C803" s="20"/>
      <c r="D803" s="21"/>
      <c r="E803" s="21"/>
      <c r="F803" s="21"/>
      <c r="G803" s="2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9.5" customHeight="1" x14ac:dyDescent="0.25">
      <c r="A804" s="19"/>
      <c r="B804" s="19"/>
      <c r="C804" s="20"/>
      <c r="D804" s="21"/>
      <c r="E804" s="21"/>
      <c r="F804" s="21"/>
      <c r="G804" s="2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9.5" customHeight="1" x14ac:dyDescent="0.25">
      <c r="A805" s="19"/>
      <c r="B805" s="19"/>
      <c r="C805" s="20"/>
      <c r="D805" s="21"/>
      <c r="E805" s="21"/>
      <c r="F805" s="21"/>
      <c r="G805" s="2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9.5" customHeight="1" x14ac:dyDescent="0.25">
      <c r="A806" s="19"/>
      <c r="B806" s="19"/>
      <c r="C806" s="20"/>
      <c r="D806" s="21"/>
      <c r="E806" s="21"/>
      <c r="F806" s="21"/>
      <c r="G806" s="2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9.5" customHeight="1" x14ac:dyDescent="0.25">
      <c r="A807" s="19"/>
      <c r="B807" s="19"/>
      <c r="C807" s="20"/>
      <c r="D807" s="21"/>
      <c r="E807" s="21"/>
      <c r="F807" s="21"/>
      <c r="G807" s="2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9.5" customHeight="1" x14ac:dyDescent="0.25">
      <c r="A808" s="19"/>
      <c r="B808" s="19"/>
      <c r="C808" s="20"/>
      <c r="D808" s="21"/>
      <c r="E808" s="21"/>
      <c r="F808" s="21"/>
      <c r="G808" s="2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9.5" customHeight="1" x14ac:dyDescent="0.25">
      <c r="A809" s="19"/>
      <c r="B809" s="19"/>
      <c r="C809" s="20"/>
      <c r="D809" s="21"/>
      <c r="E809" s="21"/>
      <c r="F809" s="21"/>
      <c r="G809" s="2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9.5" customHeight="1" x14ac:dyDescent="0.25">
      <c r="A810" s="19"/>
      <c r="B810" s="19"/>
      <c r="C810" s="20"/>
      <c r="D810" s="21"/>
      <c r="E810" s="21"/>
      <c r="F810" s="21"/>
      <c r="G810" s="2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9.5" customHeight="1" x14ac:dyDescent="0.25">
      <c r="A811" s="19"/>
      <c r="B811" s="19"/>
      <c r="C811" s="20"/>
      <c r="D811" s="21"/>
      <c r="E811" s="21"/>
      <c r="F811" s="21"/>
      <c r="G811" s="2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9.5" customHeight="1" x14ac:dyDescent="0.25">
      <c r="A812" s="19"/>
      <c r="B812" s="19"/>
      <c r="C812" s="20"/>
      <c r="D812" s="21"/>
      <c r="E812" s="21"/>
      <c r="F812" s="21"/>
      <c r="G812" s="2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9.5" customHeight="1" x14ac:dyDescent="0.25">
      <c r="A813" s="19"/>
      <c r="B813" s="19"/>
      <c r="C813" s="20"/>
      <c r="D813" s="21"/>
      <c r="E813" s="21"/>
      <c r="F813" s="21"/>
      <c r="G813" s="2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9.5" customHeight="1" x14ac:dyDescent="0.25">
      <c r="A814" s="19"/>
      <c r="B814" s="19"/>
      <c r="C814" s="20"/>
      <c r="D814" s="21"/>
      <c r="E814" s="21"/>
      <c r="F814" s="21"/>
      <c r="G814" s="2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9.5" customHeight="1" x14ac:dyDescent="0.25">
      <c r="A815" s="19"/>
      <c r="B815" s="19"/>
      <c r="C815" s="20"/>
      <c r="D815" s="21"/>
      <c r="E815" s="21"/>
      <c r="F815" s="21"/>
      <c r="G815" s="2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9.5" customHeight="1" x14ac:dyDescent="0.25">
      <c r="A816" s="19"/>
      <c r="B816" s="19"/>
      <c r="C816" s="20"/>
      <c r="D816" s="21"/>
      <c r="E816" s="21"/>
      <c r="F816" s="21"/>
      <c r="G816" s="2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9.5" customHeight="1" x14ac:dyDescent="0.25">
      <c r="A817" s="19"/>
      <c r="B817" s="19"/>
      <c r="C817" s="20"/>
      <c r="D817" s="21"/>
      <c r="E817" s="21"/>
      <c r="F817" s="21"/>
      <c r="G817" s="2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9.5" customHeight="1" x14ac:dyDescent="0.25">
      <c r="A818" s="19"/>
      <c r="B818" s="19"/>
      <c r="C818" s="20"/>
      <c r="D818" s="21"/>
      <c r="E818" s="21"/>
      <c r="F818" s="21"/>
      <c r="G818" s="2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9.5" customHeight="1" x14ac:dyDescent="0.25">
      <c r="A819" s="19"/>
      <c r="B819" s="19"/>
      <c r="C819" s="20"/>
      <c r="D819" s="21"/>
      <c r="E819" s="21"/>
      <c r="F819" s="21"/>
      <c r="G819" s="2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9.5" customHeight="1" x14ac:dyDescent="0.25">
      <c r="A820" s="19"/>
      <c r="B820" s="19"/>
      <c r="C820" s="20"/>
      <c r="D820" s="21"/>
      <c r="E820" s="21"/>
      <c r="F820" s="21"/>
      <c r="G820" s="2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9.5" customHeight="1" x14ac:dyDescent="0.25">
      <c r="A821" s="19"/>
      <c r="B821" s="19"/>
      <c r="C821" s="20"/>
      <c r="D821" s="21"/>
      <c r="E821" s="21"/>
      <c r="F821" s="21"/>
      <c r="G821" s="2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9.5" customHeight="1" x14ac:dyDescent="0.25">
      <c r="A822" s="19"/>
      <c r="B822" s="19"/>
      <c r="C822" s="20"/>
      <c r="D822" s="21"/>
      <c r="E822" s="21"/>
      <c r="F822" s="21"/>
      <c r="G822" s="2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9.5" customHeight="1" x14ac:dyDescent="0.25">
      <c r="A823" s="19"/>
      <c r="B823" s="19"/>
      <c r="C823" s="20"/>
      <c r="D823" s="21"/>
      <c r="E823" s="21"/>
      <c r="F823" s="21"/>
      <c r="G823" s="2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9.5" customHeight="1" x14ac:dyDescent="0.25">
      <c r="A824" s="19"/>
      <c r="B824" s="19"/>
      <c r="C824" s="20"/>
      <c r="D824" s="21"/>
      <c r="E824" s="21"/>
      <c r="F824" s="21"/>
      <c r="G824" s="2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9.5" customHeight="1" x14ac:dyDescent="0.25">
      <c r="A825" s="19"/>
      <c r="B825" s="19"/>
      <c r="C825" s="20"/>
      <c r="D825" s="21"/>
      <c r="E825" s="21"/>
      <c r="F825" s="21"/>
      <c r="G825" s="2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9.5" customHeight="1" x14ac:dyDescent="0.25">
      <c r="A826" s="19"/>
      <c r="B826" s="19"/>
      <c r="C826" s="20"/>
      <c r="D826" s="21"/>
      <c r="E826" s="21"/>
      <c r="F826" s="21"/>
      <c r="G826" s="2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9.5" customHeight="1" x14ac:dyDescent="0.25">
      <c r="A827" s="19"/>
      <c r="B827" s="19"/>
      <c r="C827" s="20"/>
      <c r="D827" s="21"/>
      <c r="E827" s="21"/>
      <c r="F827" s="21"/>
      <c r="G827" s="2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9.5" customHeight="1" x14ac:dyDescent="0.25">
      <c r="A828" s="19"/>
      <c r="B828" s="19"/>
      <c r="C828" s="20"/>
      <c r="D828" s="21"/>
      <c r="E828" s="21"/>
      <c r="F828" s="21"/>
      <c r="G828" s="2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9.5" customHeight="1" x14ac:dyDescent="0.25">
      <c r="A829" s="19"/>
      <c r="B829" s="19"/>
      <c r="C829" s="20"/>
      <c r="D829" s="21"/>
      <c r="E829" s="21"/>
      <c r="F829" s="21"/>
      <c r="G829" s="2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9.5" customHeight="1" x14ac:dyDescent="0.25">
      <c r="A830" s="19"/>
      <c r="B830" s="19"/>
      <c r="C830" s="20"/>
      <c r="D830" s="21"/>
      <c r="E830" s="21"/>
      <c r="F830" s="21"/>
      <c r="G830" s="2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9.5" customHeight="1" x14ac:dyDescent="0.25">
      <c r="A831" s="19"/>
      <c r="B831" s="19"/>
      <c r="C831" s="20"/>
      <c r="D831" s="21"/>
      <c r="E831" s="21"/>
      <c r="F831" s="21"/>
      <c r="G831" s="2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9.5" customHeight="1" x14ac:dyDescent="0.25">
      <c r="A832" s="19"/>
      <c r="B832" s="19"/>
      <c r="C832" s="20"/>
      <c r="D832" s="21"/>
      <c r="E832" s="21"/>
      <c r="F832" s="21"/>
      <c r="G832" s="2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9.5" customHeight="1" x14ac:dyDescent="0.25">
      <c r="A833" s="19"/>
      <c r="B833" s="19"/>
      <c r="C833" s="20"/>
      <c r="D833" s="21"/>
      <c r="E833" s="21"/>
      <c r="F833" s="21"/>
      <c r="G833" s="2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9.5" customHeight="1" x14ac:dyDescent="0.25">
      <c r="A834" s="19"/>
      <c r="B834" s="19"/>
      <c r="C834" s="20"/>
      <c r="D834" s="21"/>
      <c r="E834" s="21"/>
      <c r="F834" s="21"/>
      <c r="G834" s="2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9.5" customHeight="1" x14ac:dyDescent="0.25">
      <c r="A835" s="19"/>
      <c r="B835" s="19"/>
      <c r="C835" s="20"/>
      <c r="D835" s="21"/>
      <c r="E835" s="21"/>
      <c r="F835" s="21"/>
      <c r="G835" s="2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9.5" customHeight="1" x14ac:dyDescent="0.25">
      <c r="A836" s="19"/>
      <c r="B836" s="19"/>
      <c r="C836" s="20"/>
      <c r="D836" s="21"/>
      <c r="E836" s="21"/>
      <c r="F836" s="21"/>
      <c r="G836" s="2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9.5" customHeight="1" x14ac:dyDescent="0.25">
      <c r="A837" s="19"/>
      <c r="B837" s="19"/>
      <c r="C837" s="20"/>
      <c r="D837" s="21"/>
      <c r="E837" s="21"/>
      <c r="F837" s="21"/>
      <c r="G837" s="2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9.5" customHeight="1" x14ac:dyDescent="0.25">
      <c r="A838" s="19"/>
      <c r="B838" s="19"/>
      <c r="C838" s="20"/>
      <c r="D838" s="21"/>
      <c r="E838" s="21"/>
      <c r="F838" s="21"/>
      <c r="G838" s="2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9.5" customHeight="1" x14ac:dyDescent="0.25">
      <c r="A839" s="19"/>
      <c r="B839" s="19"/>
      <c r="C839" s="20"/>
      <c r="D839" s="21"/>
      <c r="E839" s="21"/>
      <c r="F839" s="21"/>
      <c r="G839" s="2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9.5" customHeight="1" x14ac:dyDescent="0.25">
      <c r="A840" s="19"/>
      <c r="B840" s="19"/>
      <c r="C840" s="20"/>
      <c r="D840" s="21"/>
      <c r="E840" s="21"/>
      <c r="F840" s="21"/>
      <c r="G840" s="2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9.5" customHeight="1" x14ac:dyDescent="0.25">
      <c r="A841" s="19"/>
      <c r="B841" s="19"/>
      <c r="C841" s="20"/>
      <c r="D841" s="21"/>
      <c r="E841" s="21"/>
      <c r="F841" s="21"/>
      <c r="G841" s="2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9.5" customHeight="1" x14ac:dyDescent="0.25">
      <c r="A842" s="19"/>
      <c r="B842" s="19"/>
      <c r="C842" s="20"/>
      <c r="D842" s="21"/>
      <c r="E842" s="21"/>
      <c r="F842" s="21"/>
      <c r="G842" s="2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9.5" customHeight="1" x14ac:dyDescent="0.25">
      <c r="A843" s="19"/>
      <c r="B843" s="19"/>
      <c r="C843" s="20"/>
      <c r="D843" s="21"/>
      <c r="E843" s="21"/>
      <c r="F843" s="21"/>
      <c r="G843" s="2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9.5" customHeight="1" x14ac:dyDescent="0.25">
      <c r="A844" s="19"/>
      <c r="B844" s="19"/>
      <c r="C844" s="20"/>
      <c r="D844" s="21"/>
      <c r="E844" s="21"/>
      <c r="F844" s="21"/>
      <c r="G844" s="2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9.5" customHeight="1" x14ac:dyDescent="0.25">
      <c r="A845" s="19"/>
      <c r="B845" s="19"/>
      <c r="C845" s="20"/>
      <c r="D845" s="21"/>
      <c r="E845" s="21"/>
      <c r="F845" s="21"/>
      <c r="G845" s="2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9.5" customHeight="1" x14ac:dyDescent="0.25">
      <c r="A846" s="19"/>
      <c r="B846" s="19"/>
      <c r="C846" s="20"/>
      <c r="D846" s="21"/>
      <c r="E846" s="21"/>
      <c r="F846" s="21"/>
      <c r="G846" s="2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9.5" customHeight="1" x14ac:dyDescent="0.25">
      <c r="A847" s="19"/>
      <c r="B847" s="19"/>
      <c r="C847" s="20"/>
      <c r="D847" s="21"/>
      <c r="E847" s="21"/>
      <c r="F847" s="21"/>
      <c r="G847" s="2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9.5" customHeight="1" x14ac:dyDescent="0.25">
      <c r="A848" s="19"/>
      <c r="B848" s="19"/>
      <c r="C848" s="20"/>
      <c r="D848" s="21"/>
      <c r="E848" s="21"/>
      <c r="F848" s="21"/>
      <c r="G848" s="2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9.5" customHeight="1" x14ac:dyDescent="0.25">
      <c r="A849" s="19"/>
      <c r="B849" s="19"/>
      <c r="C849" s="20"/>
      <c r="D849" s="21"/>
      <c r="E849" s="21"/>
      <c r="F849" s="21"/>
      <c r="G849" s="2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9.5" customHeight="1" x14ac:dyDescent="0.25">
      <c r="A850" s="19"/>
      <c r="B850" s="19"/>
      <c r="C850" s="20"/>
      <c r="D850" s="21"/>
      <c r="E850" s="21"/>
      <c r="F850" s="21"/>
      <c r="G850" s="2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9.5" customHeight="1" x14ac:dyDescent="0.25">
      <c r="A851" s="19"/>
      <c r="B851" s="19"/>
      <c r="C851" s="20"/>
      <c r="D851" s="21"/>
      <c r="E851" s="21"/>
      <c r="F851" s="21"/>
      <c r="G851" s="2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9.5" customHeight="1" x14ac:dyDescent="0.25">
      <c r="A852" s="19"/>
      <c r="B852" s="19"/>
      <c r="C852" s="20"/>
      <c r="D852" s="21"/>
      <c r="E852" s="21"/>
      <c r="F852" s="21"/>
      <c r="G852" s="2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9.5" customHeight="1" x14ac:dyDescent="0.25">
      <c r="A853" s="19"/>
      <c r="B853" s="19"/>
      <c r="C853" s="20"/>
      <c r="D853" s="21"/>
      <c r="E853" s="21"/>
      <c r="F853" s="21"/>
      <c r="G853" s="2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9.5" customHeight="1" x14ac:dyDescent="0.25">
      <c r="A854" s="19"/>
      <c r="B854" s="19"/>
      <c r="C854" s="20"/>
      <c r="D854" s="21"/>
      <c r="E854" s="21"/>
      <c r="F854" s="21"/>
      <c r="G854" s="2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9.5" customHeight="1" x14ac:dyDescent="0.25">
      <c r="A855" s="19"/>
      <c r="B855" s="19"/>
      <c r="C855" s="20"/>
      <c r="D855" s="21"/>
      <c r="E855" s="21"/>
      <c r="F855" s="21"/>
      <c r="G855" s="2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9.5" customHeight="1" x14ac:dyDescent="0.25">
      <c r="A856" s="19"/>
      <c r="B856" s="19"/>
      <c r="C856" s="20"/>
      <c r="D856" s="21"/>
      <c r="E856" s="21"/>
      <c r="F856" s="21"/>
      <c r="G856" s="2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9.5" customHeight="1" x14ac:dyDescent="0.25">
      <c r="A857" s="19"/>
      <c r="B857" s="19"/>
      <c r="C857" s="20"/>
      <c r="D857" s="21"/>
      <c r="E857" s="21"/>
      <c r="F857" s="21"/>
      <c r="G857" s="2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9.5" customHeight="1" x14ac:dyDescent="0.25">
      <c r="A858" s="19"/>
      <c r="B858" s="19"/>
      <c r="C858" s="20"/>
      <c r="D858" s="21"/>
      <c r="E858" s="21"/>
      <c r="F858" s="21"/>
      <c r="G858" s="2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9.5" customHeight="1" x14ac:dyDescent="0.25">
      <c r="A859" s="19"/>
      <c r="B859" s="19"/>
      <c r="C859" s="20"/>
      <c r="D859" s="21"/>
      <c r="E859" s="21"/>
      <c r="F859" s="21"/>
      <c r="G859" s="2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9.5" customHeight="1" x14ac:dyDescent="0.25">
      <c r="A860" s="19"/>
      <c r="B860" s="19"/>
      <c r="C860" s="20"/>
      <c r="D860" s="21"/>
      <c r="E860" s="21"/>
      <c r="F860" s="21"/>
      <c r="G860" s="2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9.5" customHeight="1" x14ac:dyDescent="0.25">
      <c r="A861" s="19"/>
      <c r="B861" s="19"/>
      <c r="C861" s="20"/>
      <c r="D861" s="21"/>
      <c r="E861" s="21"/>
      <c r="F861" s="21"/>
      <c r="G861" s="2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9.5" customHeight="1" x14ac:dyDescent="0.25">
      <c r="A862" s="19"/>
      <c r="B862" s="19"/>
      <c r="C862" s="20"/>
      <c r="D862" s="21"/>
      <c r="E862" s="21"/>
      <c r="F862" s="21"/>
      <c r="G862" s="2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9.5" customHeight="1" x14ac:dyDescent="0.25">
      <c r="A863" s="19"/>
      <c r="B863" s="19"/>
      <c r="C863" s="20"/>
      <c r="D863" s="21"/>
      <c r="E863" s="21"/>
      <c r="F863" s="21"/>
      <c r="G863" s="2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9.5" customHeight="1" x14ac:dyDescent="0.25">
      <c r="A864" s="19"/>
      <c r="B864" s="19"/>
      <c r="C864" s="20"/>
      <c r="D864" s="21"/>
      <c r="E864" s="21"/>
      <c r="F864" s="21"/>
      <c r="G864" s="2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9.5" customHeight="1" x14ac:dyDescent="0.25">
      <c r="A865" s="19"/>
      <c r="B865" s="19"/>
      <c r="C865" s="20"/>
      <c r="D865" s="21"/>
      <c r="E865" s="21"/>
      <c r="F865" s="21"/>
      <c r="G865" s="2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9.5" customHeight="1" x14ac:dyDescent="0.25">
      <c r="A866" s="19"/>
      <c r="B866" s="19"/>
      <c r="C866" s="20"/>
      <c r="D866" s="21"/>
      <c r="E866" s="21"/>
      <c r="F866" s="21"/>
      <c r="G866" s="2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9.5" customHeight="1" x14ac:dyDescent="0.25">
      <c r="A867" s="19"/>
      <c r="B867" s="19"/>
      <c r="C867" s="20"/>
      <c r="D867" s="21"/>
      <c r="E867" s="21"/>
      <c r="F867" s="21"/>
      <c r="G867" s="2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9.5" customHeight="1" x14ac:dyDescent="0.25">
      <c r="A868" s="19"/>
      <c r="B868" s="19"/>
      <c r="C868" s="20"/>
      <c r="D868" s="21"/>
      <c r="E868" s="21"/>
      <c r="F868" s="21"/>
      <c r="G868" s="2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9.5" customHeight="1" x14ac:dyDescent="0.25">
      <c r="A869" s="19"/>
      <c r="B869" s="19"/>
      <c r="C869" s="20"/>
      <c r="D869" s="21"/>
      <c r="E869" s="21"/>
      <c r="F869" s="21"/>
      <c r="G869" s="2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9.5" customHeight="1" x14ac:dyDescent="0.25">
      <c r="A870" s="19"/>
      <c r="B870" s="19"/>
      <c r="C870" s="20"/>
      <c r="D870" s="21"/>
      <c r="E870" s="21"/>
      <c r="F870" s="21"/>
      <c r="G870" s="2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9.5" customHeight="1" x14ac:dyDescent="0.25">
      <c r="A871" s="19"/>
      <c r="B871" s="19"/>
      <c r="C871" s="20"/>
      <c r="D871" s="21"/>
      <c r="E871" s="21"/>
      <c r="F871" s="21"/>
      <c r="G871" s="2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9.5" customHeight="1" x14ac:dyDescent="0.25">
      <c r="A872" s="19"/>
      <c r="B872" s="19"/>
      <c r="C872" s="20"/>
      <c r="D872" s="21"/>
      <c r="E872" s="21"/>
      <c r="F872" s="21"/>
      <c r="G872" s="2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9.5" customHeight="1" x14ac:dyDescent="0.25">
      <c r="A873" s="19"/>
      <c r="B873" s="19"/>
      <c r="C873" s="20"/>
      <c r="D873" s="21"/>
      <c r="E873" s="21"/>
      <c r="F873" s="21"/>
      <c r="G873" s="2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9.5" customHeight="1" x14ac:dyDescent="0.25">
      <c r="A874" s="19"/>
      <c r="B874" s="19"/>
      <c r="C874" s="20"/>
      <c r="D874" s="21"/>
      <c r="E874" s="21"/>
      <c r="F874" s="21"/>
      <c r="G874" s="2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9.5" customHeight="1" x14ac:dyDescent="0.25">
      <c r="A875" s="19"/>
      <c r="B875" s="19"/>
      <c r="C875" s="20"/>
      <c r="D875" s="21"/>
      <c r="E875" s="21"/>
      <c r="F875" s="21"/>
      <c r="G875" s="2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9.5" customHeight="1" x14ac:dyDescent="0.25">
      <c r="A876" s="19"/>
      <c r="B876" s="19"/>
      <c r="C876" s="20"/>
      <c r="D876" s="21"/>
      <c r="E876" s="21"/>
      <c r="F876" s="21"/>
      <c r="G876" s="2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9.5" customHeight="1" x14ac:dyDescent="0.25">
      <c r="A877" s="19"/>
      <c r="B877" s="19"/>
      <c r="C877" s="20"/>
      <c r="D877" s="21"/>
      <c r="E877" s="21"/>
      <c r="F877" s="21"/>
      <c r="G877" s="2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9.5" customHeight="1" x14ac:dyDescent="0.25">
      <c r="A878" s="19"/>
      <c r="B878" s="19"/>
      <c r="C878" s="20"/>
      <c r="D878" s="21"/>
      <c r="E878" s="21"/>
      <c r="F878" s="21"/>
      <c r="G878" s="2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9.5" customHeight="1" x14ac:dyDescent="0.25">
      <c r="A879" s="19"/>
      <c r="B879" s="19"/>
      <c r="C879" s="20"/>
      <c r="D879" s="21"/>
      <c r="E879" s="21"/>
      <c r="F879" s="21"/>
      <c r="G879" s="2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9.5" customHeight="1" x14ac:dyDescent="0.25">
      <c r="A880" s="19"/>
      <c r="B880" s="19"/>
      <c r="C880" s="20"/>
      <c r="D880" s="21"/>
      <c r="E880" s="21"/>
      <c r="F880" s="21"/>
      <c r="G880" s="2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9.5" customHeight="1" x14ac:dyDescent="0.25">
      <c r="A881" s="19"/>
      <c r="B881" s="19"/>
      <c r="C881" s="20"/>
      <c r="D881" s="21"/>
      <c r="E881" s="21"/>
      <c r="F881" s="21"/>
      <c r="G881" s="2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9.5" customHeight="1" x14ac:dyDescent="0.25">
      <c r="A882" s="19"/>
      <c r="B882" s="19"/>
      <c r="C882" s="20"/>
      <c r="D882" s="21"/>
      <c r="E882" s="21"/>
      <c r="F882" s="21"/>
      <c r="G882" s="2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9.5" customHeight="1" x14ac:dyDescent="0.25">
      <c r="A883" s="19"/>
      <c r="B883" s="19"/>
      <c r="C883" s="20"/>
      <c r="D883" s="21"/>
      <c r="E883" s="21"/>
      <c r="F883" s="21"/>
      <c r="G883" s="2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9.5" customHeight="1" x14ac:dyDescent="0.25">
      <c r="A884" s="19"/>
      <c r="B884" s="19"/>
      <c r="C884" s="20"/>
      <c r="D884" s="21"/>
      <c r="E884" s="21"/>
      <c r="F884" s="21"/>
      <c r="G884" s="2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9.5" customHeight="1" x14ac:dyDescent="0.25">
      <c r="A885" s="19"/>
      <c r="B885" s="19"/>
      <c r="C885" s="20"/>
      <c r="D885" s="21"/>
      <c r="E885" s="21"/>
      <c r="F885" s="21"/>
      <c r="G885" s="2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9.5" customHeight="1" x14ac:dyDescent="0.25">
      <c r="A886" s="19"/>
      <c r="B886" s="19"/>
      <c r="C886" s="20"/>
      <c r="D886" s="21"/>
      <c r="E886" s="21"/>
      <c r="F886" s="21"/>
      <c r="G886" s="2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9.5" customHeight="1" x14ac:dyDescent="0.25">
      <c r="A887" s="19"/>
      <c r="B887" s="19"/>
      <c r="C887" s="20"/>
      <c r="D887" s="21"/>
      <c r="E887" s="21"/>
      <c r="F887" s="21"/>
      <c r="G887" s="2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9.5" customHeight="1" x14ac:dyDescent="0.25">
      <c r="A888" s="19"/>
      <c r="B888" s="19"/>
      <c r="C888" s="20"/>
      <c r="D888" s="21"/>
      <c r="E888" s="21"/>
      <c r="F888" s="21"/>
      <c r="G888" s="2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9.5" customHeight="1" x14ac:dyDescent="0.25">
      <c r="A889" s="19"/>
      <c r="B889" s="19"/>
      <c r="C889" s="20"/>
      <c r="D889" s="21"/>
      <c r="E889" s="21"/>
      <c r="F889" s="21"/>
      <c r="G889" s="2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9.5" customHeight="1" x14ac:dyDescent="0.25">
      <c r="A890" s="19"/>
      <c r="B890" s="19"/>
      <c r="C890" s="20"/>
      <c r="D890" s="21"/>
      <c r="E890" s="21"/>
      <c r="F890" s="21"/>
      <c r="G890" s="2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9.5" customHeight="1" x14ac:dyDescent="0.25">
      <c r="A891" s="19"/>
      <c r="B891" s="19"/>
      <c r="C891" s="20"/>
      <c r="D891" s="21"/>
      <c r="E891" s="21"/>
      <c r="F891" s="21"/>
      <c r="G891" s="2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9.5" customHeight="1" x14ac:dyDescent="0.25">
      <c r="A892" s="19"/>
      <c r="B892" s="19"/>
      <c r="C892" s="20"/>
      <c r="D892" s="21"/>
      <c r="E892" s="21"/>
      <c r="F892" s="21"/>
      <c r="G892" s="2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9.5" customHeight="1" x14ac:dyDescent="0.25">
      <c r="A893" s="19"/>
      <c r="B893" s="19"/>
      <c r="C893" s="20"/>
      <c r="D893" s="21"/>
      <c r="E893" s="21"/>
      <c r="F893" s="21"/>
      <c r="G893" s="2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9.5" customHeight="1" x14ac:dyDescent="0.25">
      <c r="A894" s="19"/>
      <c r="B894" s="19"/>
      <c r="C894" s="20"/>
      <c r="D894" s="21"/>
      <c r="E894" s="21"/>
      <c r="F894" s="21"/>
      <c r="G894" s="2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9.5" customHeight="1" x14ac:dyDescent="0.25">
      <c r="A895" s="19"/>
      <c r="B895" s="19"/>
      <c r="C895" s="20"/>
      <c r="D895" s="21"/>
      <c r="E895" s="21"/>
      <c r="F895" s="21"/>
      <c r="G895" s="2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9.5" customHeight="1" x14ac:dyDescent="0.25">
      <c r="A896" s="19"/>
      <c r="B896" s="19"/>
      <c r="C896" s="20"/>
      <c r="D896" s="21"/>
      <c r="E896" s="21"/>
      <c r="F896" s="21"/>
      <c r="G896" s="2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9.5" customHeight="1" x14ac:dyDescent="0.25">
      <c r="A897" s="19"/>
      <c r="B897" s="19"/>
      <c r="C897" s="20"/>
      <c r="D897" s="21"/>
      <c r="E897" s="21"/>
      <c r="F897" s="21"/>
      <c r="G897" s="2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9.5" customHeight="1" x14ac:dyDescent="0.25">
      <c r="A898" s="19"/>
      <c r="B898" s="19"/>
      <c r="C898" s="20"/>
      <c r="D898" s="21"/>
      <c r="E898" s="21"/>
      <c r="F898" s="21"/>
      <c r="G898" s="2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9.5" customHeight="1" x14ac:dyDescent="0.25">
      <c r="A899" s="19"/>
      <c r="B899" s="19"/>
      <c r="C899" s="20"/>
      <c r="D899" s="21"/>
      <c r="E899" s="21"/>
      <c r="F899" s="21"/>
      <c r="G899" s="2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9.5" customHeight="1" x14ac:dyDescent="0.25">
      <c r="A900" s="19"/>
      <c r="B900" s="19"/>
      <c r="C900" s="20"/>
      <c r="D900" s="21"/>
      <c r="E900" s="21"/>
      <c r="F900" s="21"/>
      <c r="G900" s="2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9.5" customHeight="1" x14ac:dyDescent="0.25">
      <c r="A901" s="19"/>
      <c r="B901" s="19"/>
      <c r="C901" s="20"/>
      <c r="D901" s="21"/>
      <c r="E901" s="21"/>
      <c r="F901" s="21"/>
      <c r="G901" s="2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9.5" customHeight="1" x14ac:dyDescent="0.25">
      <c r="A902" s="19"/>
      <c r="B902" s="19"/>
      <c r="C902" s="20"/>
      <c r="D902" s="21"/>
      <c r="E902" s="21"/>
      <c r="F902" s="21"/>
      <c r="G902" s="2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9.5" customHeight="1" x14ac:dyDescent="0.25">
      <c r="A903" s="19"/>
      <c r="B903" s="19"/>
      <c r="C903" s="20"/>
      <c r="D903" s="21"/>
      <c r="E903" s="21"/>
      <c r="F903" s="21"/>
      <c r="G903" s="2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9.5" customHeight="1" x14ac:dyDescent="0.25">
      <c r="A904" s="19"/>
      <c r="B904" s="19"/>
      <c r="C904" s="20"/>
      <c r="D904" s="21"/>
      <c r="E904" s="21"/>
      <c r="F904" s="21"/>
      <c r="G904" s="2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9.5" customHeight="1" x14ac:dyDescent="0.25">
      <c r="A905" s="19"/>
      <c r="B905" s="19"/>
      <c r="C905" s="20"/>
      <c r="D905" s="21"/>
      <c r="E905" s="21"/>
      <c r="F905" s="21"/>
      <c r="G905" s="2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9.5" customHeight="1" x14ac:dyDescent="0.25">
      <c r="A906" s="19"/>
      <c r="B906" s="19"/>
      <c r="C906" s="20"/>
      <c r="D906" s="21"/>
      <c r="E906" s="21"/>
      <c r="F906" s="21"/>
      <c r="G906" s="2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9.5" customHeight="1" x14ac:dyDescent="0.25">
      <c r="A907" s="19"/>
      <c r="B907" s="19"/>
      <c r="C907" s="20"/>
      <c r="D907" s="21"/>
      <c r="E907" s="21"/>
      <c r="F907" s="21"/>
      <c r="G907" s="2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9.5" customHeight="1" x14ac:dyDescent="0.25">
      <c r="A908" s="19"/>
      <c r="B908" s="19"/>
      <c r="C908" s="20"/>
      <c r="D908" s="21"/>
      <c r="E908" s="21"/>
      <c r="F908" s="21"/>
      <c r="G908" s="2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9.5" customHeight="1" x14ac:dyDescent="0.25">
      <c r="A909" s="19"/>
      <c r="B909" s="19"/>
      <c r="C909" s="20"/>
      <c r="D909" s="21"/>
      <c r="E909" s="21"/>
      <c r="F909" s="21"/>
      <c r="G909" s="2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9.5" customHeight="1" x14ac:dyDescent="0.25">
      <c r="A910" s="19"/>
      <c r="B910" s="19"/>
      <c r="C910" s="20"/>
      <c r="D910" s="21"/>
      <c r="E910" s="21"/>
      <c r="F910" s="21"/>
      <c r="G910" s="2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9.5" customHeight="1" x14ac:dyDescent="0.25">
      <c r="A911" s="19"/>
      <c r="B911" s="19"/>
      <c r="C911" s="20"/>
      <c r="D911" s="21"/>
      <c r="E911" s="21"/>
      <c r="F911" s="21"/>
      <c r="G911" s="2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9.5" customHeight="1" x14ac:dyDescent="0.25">
      <c r="A912" s="19"/>
      <c r="B912" s="19"/>
      <c r="C912" s="20"/>
      <c r="D912" s="21"/>
      <c r="E912" s="21"/>
      <c r="F912" s="21"/>
      <c r="G912" s="2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9.5" customHeight="1" x14ac:dyDescent="0.25">
      <c r="A913" s="19"/>
      <c r="B913" s="19"/>
      <c r="C913" s="20"/>
      <c r="D913" s="21"/>
      <c r="E913" s="21"/>
      <c r="F913" s="21"/>
      <c r="G913" s="2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9.5" customHeight="1" x14ac:dyDescent="0.25">
      <c r="A914" s="19"/>
      <c r="B914" s="19"/>
      <c r="C914" s="20"/>
      <c r="D914" s="21"/>
      <c r="E914" s="21"/>
      <c r="F914" s="21"/>
      <c r="G914" s="2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9.5" customHeight="1" x14ac:dyDescent="0.25">
      <c r="A915" s="19"/>
      <c r="B915" s="19"/>
      <c r="C915" s="20"/>
      <c r="D915" s="21"/>
      <c r="E915" s="21"/>
      <c r="F915" s="21"/>
      <c r="G915" s="2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9.5" customHeight="1" x14ac:dyDescent="0.25">
      <c r="A916" s="19"/>
      <c r="B916" s="19"/>
      <c r="C916" s="20"/>
      <c r="D916" s="21"/>
      <c r="E916" s="21"/>
      <c r="F916" s="21"/>
      <c r="G916" s="2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9.5" customHeight="1" x14ac:dyDescent="0.25">
      <c r="A917" s="19"/>
      <c r="B917" s="19"/>
      <c r="C917" s="20"/>
      <c r="D917" s="21"/>
      <c r="E917" s="21"/>
      <c r="F917" s="21"/>
      <c r="G917" s="2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9.5" customHeight="1" x14ac:dyDescent="0.25">
      <c r="A918" s="19"/>
      <c r="B918" s="19"/>
      <c r="C918" s="20"/>
      <c r="D918" s="21"/>
      <c r="E918" s="21"/>
      <c r="F918" s="21"/>
      <c r="G918" s="2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9.5" customHeight="1" x14ac:dyDescent="0.25">
      <c r="A919" s="19"/>
      <c r="B919" s="19"/>
      <c r="C919" s="20"/>
      <c r="D919" s="21"/>
      <c r="E919" s="21"/>
      <c r="F919" s="21"/>
      <c r="G919" s="2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9.5" customHeight="1" x14ac:dyDescent="0.25">
      <c r="A920" s="19"/>
      <c r="B920" s="19"/>
      <c r="C920" s="20"/>
      <c r="D920" s="21"/>
      <c r="E920" s="21"/>
      <c r="F920" s="21"/>
      <c r="G920" s="2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9.5" customHeight="1" x14ac:dyDescent="0.25">
      <c r="A921" s="19"/>
      <c r="B921" s="19"/>
      <c r="C921" s="20"/>
      <c r="D921" s="21"/>
      <c r="E921" s="21"/>
      <c r="F921" s="21"/>
      <c r="G921" s="2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9.5" customHeight="1" x14ac:dyDescent="0.25">
      <c r="A922" s="19"/>
      <c r="B922" s="19"/>
      <c r="C922" s="20"/>
      <c r="D922" s="21"/>
      <c r="E922" s="21"/>
      <c r="F922" s="21"/>
      <c r="G922" s="2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9.5" customHeight="1" x14ac:dyDescent="0.25">
      <c r="A923" s="19"/>
      <c r="B923" s="19"/>
      <c r="C923" s="20"/>
      <c r="D923" s="21"/>
      <c r="E923" s="21"/>
      <c r="F923" s="21"/>
      <c r="G923" s="2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9.5" customHeight="1" x14ac:dyDescent="0.25">
      <c r="A924" s="19"/>
      <c r="B924" s="19"/>
      <c r="C924" s="20"/>
      <c r="D924" s="21"/>
      <c r="E924" s="21"/>
      <c r="F924" s="21"/>
      <c r="G924" s="2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9.5" customHeight="1" x14ac:dyDescent="0.25">
      <c r="A925" s="19"/>
      <c r="B925" s="19"/>
      <c r="C925" s="20"/>
      <c r="D925" s="21"/>
      <c r="E925" s="21"/>
      <c r="F925" s="21"/>
      <c r="G925" s="2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9.5" customHeight="1" x14ac:dyDescent="0.25">
      <c r="A926" s="19"/>
      <c r="B926" s="19"/>
      <c r="C926" s="20"/>
      <c r="D926" s="21"/>
      <c r="E926" s="21"/>
      <c r="F926" s="21"/>
      <c r="G926" s="2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9.5" customHeight="1" x14ac:dyDescent="0.25">
      <c r="A927" s="19"/>
      <c r="B927" s="19"/>
      <c r="C927" s="20"/>
      <c r="D927" s="21"/>
      <c r="E927" s="21"/>
      <c r="F927" s="21"/>
      <c r="G927" s="2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9.5" customHeight="1" x14ac:dyDescent="0.25">
      <c r="A928" s="19"/>
      <c r="B928" s="19"/>
      <c r="C928" s="20"/>
      <c r="D928" s="21"/>
      <c r="E928" s="21"/>
      <c r="F928" s="21"/>
      <c r="G928" s="2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9.5" customHeight="1" x14ac:dyDescent="0.25">
      <c r="A929" s="19"/>
      <c r="B929" s="19"/>
      <c r="C929" s="20"/>
      <c r="D929" s="21"/>
      <c r="E929" s="21"/>
      <c r="F929" s="21"/>
      <c r="G929" s="2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9.5" customHeight="1" x14ac:dyDescent="0.25">
      <c r="A930" s="19"/>
      <c r="B930" s="19"/>
      <c r="C930" s="20"/>
      <c r="D930" s="21"/>
      <c r="E930" s="21"/>
      <c r="F930" s="21"/>
      <c r="G930" s="2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9.5" customHeight="1" x14ac:dyDescent="0.25">
      <c r="A931" s="19"/>
      <c r="B931" s="19"/>
      <c r="C931" s="20"/>
      <c r="D931" s="21"/>
      <c r="E931" s="21"/>
      <c r="F931" s="21"/>
      <c r="G931" s="2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9.5" customHeight="1" x14ac:dyDescent="0.25">
      <c r="A932" s="19"/>
      <c r="B932" s="19"/>
      <c r="C932" s="20"/>
      <c r="D932" s="21"/>
      <c r="E932" s="21"/>
      <c r="F932" s="21"/>
      <c r="G932" s="2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9.5" customHeight="1" x14ac:dyDescent="0.25">
      <c r="A933" s="19"/>
      <c r="B933" s="19"/>
      <c r="C933" s="20"/>
      <c r="D933" s="21"/>
      <c r="E933" s="21"/>
      <c r="F933" s="21"/>
      <c r="G933" s="2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9.5" customHeight="1" x14ac:dyDescent="0.25">
      <c r="A934" s="19"/>
      <c r="B934" s="19"/>
      <c r="C934" s="20"/>
      <c r="D934" s="21"/>
      <c r="E934" s="21"/>
      <c r="F934" s="21"/>
      <c r="G934" s="2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9.5" customHeight="1" x14ac:dyDescent="0.25">
      <c r="A935" s="19"/>
      <c r="B935" s="19"/>
      <c r="C935" s="20"/>
      <c r="D935" s="21"/>
      <c r="E935" s="21"/>
      <c r="F935" s="21"/>
      <c r="G935" s="2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9.5" customHeight="1" x14ac:dyDescent="0.25">
      <c r="A936" s="19"/>
      <c r="B936" s="19"/>
      <c r="C936" s="20"/>
      <c r="D936" s="21"/>
      <c r="E936" s="21"/>
      <c r="F936" s="21"/>
      <c r="G936" s="2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9.5" customHeight="1" x14ac:dyDescent="0.25">
      <c r="A937" s="19"/>
      <c r="B937" s="19"/>
      <c r="C937" s="20"/>
      <c r="D937" s="21"/>
      <c r="E937" s="21"/>
      <c r="F937" s="21"/>
      <c r="G937" s="2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9.5" customHeight="1" x14ac:dyDescent="0.25">
      <c r="A938" s="19"/>
      <c r="B938" s="19"/>
      <c r="C938" s="20"/>
      <c r="D938" s="21"/>
      <c r="E938" s="21"/>
      <c r="F938" s="21"/>
      <c r="G938" s="2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9.5" customHeight="1" x14ac:dyDescent="0.25">
      <c r="A939" s="19"/>
      <c r="B939" s="19"/>
      <c r="C939" s="20"/>
      <c r="D939" s="21"/>
      <c r="E939" s="21"/>
      <c r="F939" s="21"/>
      <c r="G939" s="2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9.5" customHeight="1" x14ac:dyDescent="0.25">
      <c r="A940" s="19"/>
      <c r="B940" s="19"/>
      <c r="C940" s="20"/>
      <c r="D940" s="21"/>
      <c r="E940" s="21"/>
      <c r="F940" s="21"/>
      <c r="G940" s="2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9.5" customHeight="1" x14ac:dyDescent="0.25">
      <c r="A941" s="19"/>
      <c r="B941" s="19"/>
      <c r="C941" s="20"/>
      <c r="D941" s="21"/>
      <c r="E941" s="21"/>
      <c r="F941" s="21"/>
      <c r="G941" s="2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9.5" customHeight="1" x14ac:dyDescent="0.25">
      <c r="A942" s="19"/>
      <c r="B942" s="19"/>
      <c r="C942" s="20"/>
      <c r="D942" s="21"/>
      <c r="E942" s="21"/>
      <c r="F942" s="21"/>
      <c r="G942" s="2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9.5" customHeight="1" x14ac:dyDescent="0.25">
      <c r="A943" s="19"/>
      <c r="B943" s="19"/>
      <c r="C943" s="20"/>
      <c r="D943" s="21"/>
      <c r="E943" s="21"/>
      <c r="F943" s="21"/>
      <c r="G943" s="2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9.5" customHeight="1" x14ac:dyDescent="0.25">
      <c r="A944" s="19"/>
      <c r="B944" s="19"/>
      <c r="C944" s="20"/>
      <c r="D944" s="21"/>
      <c r="E944" s="21"/>
      <c r="F944" s="21"/>
      <c r="G944" s="2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9.5" customHeight="1" x14ac:dyDescent="0.25">
      <c r="A945" s="19"/>
      <c r="B945" s="19"/>
      <c r="C945" s="20"/>
      <c r="D945" s="21"/>
      <c r="E945" s="21"/>
      <c r="F945" s="21"/>
      <c r="G945" s="2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9.5" customHeight="1" x14ac:dyDescent="0.25">
      <c r="A946" s="19"/>
      <c r="B946" s="19"/>
      <c r="C946" s="20"/>
      <c r="D946" s="21"/>
      <c r="E946" s="21"/>
      <c r="F946" s="21"/>
      <c r="G946" s="2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9.5" customHeight="1" x14ac:dyDescent="0.25">
      <c r="A947" s="19"/>
      <c r="B947" s="19"/>
      <c r="C947" s="20"/>
      <c r="D947" s="21"/>
      <c r="E947" s="21"/>
      <c r="F947" s="21"/>
      <c r="G947" s="2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9.5" customHeight="1" x14ac:dyDescent="0.25">
      <c r="A948" s="19"/>
      <c r="B948" s="19"/>
      <c r="C948" s="20"/>
      <c r="D948" s="21"/>
      <c r="E948" s="21"/>
      <c r="F948" s="21"/>
      <c r="G948" s="2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9.5" customHeight="1" x14ac:dyDescent="0.25">
      <c r="A949" s="19"/>
      <c r="B949" s="19"/>
      <c r="C949" s="20"/>
      <c r="D949" s="21"/>
      <c r="E949" s="21"/>
      <c r="F949" s="21"/>
      <c r="G949" s="2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9.5" customHeight="1" x14ac:dyDescent="0.25">
      <c r="A950" s="19"/>
      <c r="B950" s="19"/>
      <c r="C950" s="20"/>
      <c r="D950" s="21"/>
      <c r="E950" s="21"/>
      <c r="F950" s="21"/>
      <c r="G950" s="2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9.5" customHeight="1" x14ac:dyDescent="0.25">
      <c r="A951" s="19"/>
      <c r="B951" s="19"/>
      <c r="C951" s="20"/>
      <c r="D951" s="21"/>
      <c r="E951" s="21"/>
      <c r="F951" s="21"/>
      <c r="G951" s="2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9.5" customHeight="1" x14ac:dyDescent="0.25">
      <c r="A952" s="19"/>
      <c r="B952" s="19"/>
      <c r="C952" s="20"/>
      <c r="D952" s="21"/>
      <c r="E952" s="21"/>
      <c r="F952" s="21"/>
      <c r="G952" s="2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9.5" customHeight="1" x14ac:dyDescent="0.25">
      <c r="A953" s="19"/>
      <c r="B953" s="19"/>
      <c r="C953" s="20"/>
      <c r="D953" s="21"/>
      <c r="E953" s="21"/>
      <c r="F953" s="21"/>
      <c r="G953" s="2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9.5" customHeight="1" x14ac:dyDescent="0.25">
      <c r="A954" s="19"/>
      <c r="B954" s="19"/>
      <c r="C954" s="20"/>
      <c r="D954" s="21"/>
      <c r="E954" s="21"/>
      <c r="F954" s="21"/>
      <c r="G954" s="2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9.5" customHeight="1" x14ac:dyDescent="0.25">
      <c r="A955" s="19"/>
      <c r="B955" s="19"/>
      <c r="C955" s="20"/>
      <c r="D955" s="21"/>
      <c r="E955" s="21"/>
      <c r="F955" s="21"/>
      <c r="G955" s="2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9.5" customHeight="1" x14ac:dyDescent="0.25">
      <c r="A956" s="19"/>
      <c r="B956" s="19"/>
      <c r="C956" s="20"/>
      <c r="D956" s="21"/>
      <c r="E956" s="21"/>
      <c r="F956" s="21"/>
      <c r="G956" s="2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9.5" customHeight="1" x14ac:dyDescent="0.25">
      <c r="A957" s="19"/>
      <c r="B957" s="19"/>
      <c r="C957" s="20"/>
      <c r="D957" s="21"/>
      <c r="E957" s="21"/>
      <c r="F957" s="21"/>
      <c r="G957" s="2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9.5" customHeight="1" x14ac:dyDescent="0.25">
      <c r="A958" s="19"/>
      <c r="B958" s="19"/>
      <c r="C958" s="20"/>
      <c r="D958" s="21"/>
      <c r="E958" s="21"/>
      <c r="F958" s="21"/>
      <c r="G958" s="2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9.5" customHeight="1" x14ac:dyDescent="0.25">
      <c r="A959" s="19"/>
      <c r="B959" s="19"/>
      <c r="C959" s="20"/>
      <c r="D959" s="21"/>
      <c r="E959" s="21"/>
      <c r="F959" s="21"/>
      <c r="G959" s="2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9.5" customHeight="1" x14ac:dyDescent="0.25">
      <c r="A960" s="19"/>
      <c r="B960" s="19"/>
      <c r="C960" s="20"/>
      <c r="D960" s="21"/>
      <c r="E960" s="21"/>
      <c r="F960" s="21"/>
      <c r="G960" s="2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9.5" customHeight="1" x14ac:dyDescent="0.25">
      <c r="A961" s="19"/>
      <c r="B961" s="19"/>
      <c r="C961" s="20"/>
      <c r="D961" s="21"/>
      <c r="E961" s="21"/>
      <c r="F961" s="21"/>
      <c r="G961" s="2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9.5" customHeight="1" x14ac:dyDescent="0.25">
      <c r="A962" s="19"/>
      <c r="B962" s="19"/>
      <c r="C962" s="20"/>
      <c r="D962" s="21"/>
      <c r="E962" s="21"/>
      <c r="F962" s="21"/>
      <c r="G962" s="2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9.5" customHeight="1" x14ac:dyDescent="0.25">
      <c r="A963" s="19"/>
      <c r="B963" s="19"/>
      <c r="C963" s="20"/>
      <c r="D963" s="21"/>
      <c r="E963" s="21"/>
      <c r="F963" s="21"/>
      <c r="G963" s="2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9.5" customHeight="1" x14ac:dyDescent="0.25">
      <c r="A964" s="19"/>
      <c r="B964" s="19"/>
      <c r="C964" s="20"/>
      <c r="D964" s="21"/>
      <c r="E964" s="21"/>
      <c r="F964" s="21"/>
      <c r="G964" s="2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9.5" customHeight="1" x14ac:dyDescent="0.25">
      <c r="A965" s="19"/>
      <c r="B965" s="19"/>
      <c r="C965" s="20"/>
      <c r="D965" s="21"/>
      <c r="E965" s="21"/>
      <c r="F965" s="21"/>
      <c r="G965" s="2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9.5" customHeight="1" x14ac:dyDescent="0.25">
      <c r="A966" s="19"/>
      <c r="B966" s="19"/>
      <c r="C966" s="20"/>
      <c r="D966" s="21"/>
      <c r="E966" s="21"/>
      <c r="F966" s="21"/>
      <c r="G966" s="2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9.5" customHeight="1" x14ac:dyDescent="0.25">
      <c r="A967" s="19"/>
      <c r="B967" s="19"/>
      <c r="C967" s="20"/>
      <c r="D967" s="21"/>
      <c r="E967" s="21"/>
      <c r="F967" s="21"/>
      <c r="G967" s="2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9.5" customHeight="1" x14ac:dyDescent="0.25">
      <c r="A968" s="19"/>
      <c r="B968" s="19"/>
      <c r="C968" s="20"/>
      <c r="D968" s="21"/>
      <c r="E968" s="21"/>
      <c r="F968" s="21"/>
      <c r="G968" s="2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9.5" customHeight="1" x14ac:dyDescent="0.25">
      <c r="A969" s="19"/>
      <c r="B969" s="19"/>
      <c r="C969" s="20"/>
      <c r="D969" s="21"/>
      <c r="E969" s="21"/>
      <c r="F969" s="21"/>
      <c r="G969" s="2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9.5" customHeight="1" x14ac:dyDescent="0.25">
      <c r="A970" s="19"/>
      <c r="B970" s="19"/>
      <c r="C970" s="20"/>
      <c r="D970" s="21"/>
      <c r="E970" s="21"/>
      <c r="F970" s="21"/>
      <c r="G970" s="2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9.5" customHeight="1" x14ac:dyDescent="0.25">
      <c r="A971" s="19"/>
      <c r="B971" s="19"/>
      <c r="C971" s="20"/>
      <c r="D971" s="21"/>
      <c r="E971" s="21"/>
      <c r="F971" s="21"/>
      <c r="G971" s="2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9.5" customHeight="1" x14ac:dyDescent="0.25">
      <c r="A972" s="19"/>
      <c r="B972" s="19"/>
      <c r="C972" s="20"/>
      <c r="D972" s="21"/>
      <c r="E972" s="21"/>
      <c r="F972" s="21"/>
      <c r="G972" s="2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9.5" customHeight="1" x14ac:dyDescent="0.25">
      <c r="A973" s="19"/>
      <c r="B973" s="19"/>
      <c r="C973" s="20"/>
      <c r="D973" s="21"/>
      <c r="E973" s="21"/>
      <c r="F973" s="21"/>
      <c r="G973" s="2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9.5" customHeight="1" x14ac:dyDescent="0.25">
      <c r="A974" s="19"/>
      <c r="B974" s="19"/>
      <c r="C974" s="20"/>
      <c r="D974" s="21"/>
      <c r="E974" s="21"/>
      <c r="F974" s="21"/>
      <c r="G974" s="2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9.5" customHeight="1" x14ac:dyDescent="0.25">
      <c r="A975" s="19"/>
      <c r="B975" s="19"/>
      <c r="C975" s="20"/>
      <c r="D975" s="21"/>
      <c r="E975" s="21"/>
      <c r="F975" s="21"/>
      <c r="G975" s="2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9.5" customHeight="1" x14ac:dyDescent="0.25">
      <c r="A976" s="19"/>
      <c r="B976" s="19"/>
      <c r="C976" s="20"/>
      <c r="D976" s="21"/>
      <c r="E976" s="21"/>
      <c r="F976" s="21"/>
      <c r="G976" s="2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9.5" customHeight="1" x14ac:dyDescent="0.25">
      <c r="A977" s="19"/>
      <c r="B977" s="19"/>
      <c r="C977" s="20"/>
      <c r="D977" s="21"/>
      <c r="E977" s="21"/>
      <c r="F977" s="21"/>
      <c r="G977" s="2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9.5" customHeight="1" x14ac:dyDescent="0.25">
      <c r="A978" s="19"/>
      <c r="B978" s="19"/>
      <c r="C978" s="20"/>
      <c r="D978" s="21"/>
      <c r="E978" s="21"/>
      <c r="F978" s="21"/>
      <c r="G978" s="2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9.5" customHeight="1" x14ac:dyDescent="0.25">
      <c r="A979" s="19"/>
      <c r="B979" s="19"/>
      <c r="C979" s="20"/>
      <c r="D979" s="21"/>
      <c r="E979" s="21"/>
      <c r="F979" s="21"/>
      <c r="G979" s="2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9.5" customHeight="1" x14ac:dyDescent="0.25">
      <c r="A980" s="19"/>
      <c r="B980" s="19"/>
      <c r="C980" s="20"/>
      <c r="D980" s="21"/>
      <c r="E980" s="21"/>
      <c r="F980" s="21"/>
      <c r="G980" s="2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9.5" customHeight="1" x14ac:dyDescent="0.25">
      <c r="A981" s="19"/>
      <c r="B981" s="19"/>
      <c r="C981" s="20"/>
      <c r="D981" s="21"/>
      <c r="E981" s="21"/>
      <c r="F981" s="21"/>
      <c r="G981" s="2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9.5" customHeight="1" x14ac:dyDescent="0.25">
      <c r="A982" s="19"/>
      <c r="B982" s="19"/>
      <c r="C982" s="20"/>
      <c r="D982" s="21"/>
      <c r="E982" s="21"/>
      <c r="F982" s="21"/>
      <c r="G982" s="2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9.5" customHeight="1" x14ac:dyDescent="0.25">
      <c r="A983" s="19"/>
      <c r="B983" s="19"/>
      <c r="C983" s="20"/>
      <c r="D983" s="21"/>
      <c r="E983" s="21"/>
      <c r="F983" s="21"/>
      <c r="G983" s="2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9.5" customHeight="1" x14ac:dyDescent="0.25">
      <c r="A984" s="19"/>
      <c r="B984" s="19"/>
      <c r="C984" s="20"/>
      <c r="D984" s="21"/>
      <c r="E984" s="21"/>
      <c r="F984" s="21"/>
      <c r="G984" s="2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9.5" customHeight="1" x14ac:dyDescent="0.25">
      <c r="A985" s="19"/>
      <c r="B985" s="19"/>
      <c r="C985" s="20"/>
      <c r="D985" s="21"/>
      <c r="E985" s="21"/>
      <c r="F985" s="21"/>
      <c r="G985" s="2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9.5" customHeight="1" x14ac:dyDescent="0.25">
      <c r="A986" s="19"/>
      <c r="B986" s="19"/>
      <c r="C986" s="20"/>
      <c r="D986" s="21"/>
      <c r="E986" s="21"/>
      <c r="F986" s="21"/>
      <c r="G986" s="2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9.5" customHeight="1" x14ac:dyDescent="0.25">
      <c r="A987" s="19"/>
      <c r="B987" s="19"/>
      <c r="C987" s="20"/>
      <c r="D987" s="21"/>
      <c r="E987" s="21"/>
      <c r="F987" s="21"/>
      <c r="G987" s="2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9.5" customHeight="1" x14ac:dyDescent="0.25">
      <c r="A988" s="19"/>
      <c r="B988" s="19"/>
      <c r="C988" s="20"/>
      <c r="D988" s="21"/>
      <c r="E988" s="21"/>
      <c r="F988" s="21"/>
      <c r="G988" s="2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9.5" customHeight="1" x14ac:dyDescent="0.25">
      <c r="A989" s="19"/>
      <c r="B989" s="19"/>
      <c r="C989" s="20"/>
      <c r="D989" s="21"/>
      <c r="E989" s="21"/>
      <c r="F989" s="21"/>
      <c r="G989" s="2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9.5" customHeight="1" x14ac:dyDescent="0.25">
      <c r="A990" s="19"/>
      <c r="B990" s="19"/>
      <c r="C990" s="20"/>
      <c r="D990" s="21"/>
      <c r="E990" s="21"/>
      <c r="F990" s="21"/>
      <c r="G990" s="2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9.5" customHeight="1" x14ac:dyDescent="0.25">
      <c r="A991" s="19"/>
      <c r="B991" s="19"/>
      <c r="C991" s="20"/>
      <c r="D991" s="21"/>
      <c r="E991" s="21"/>
      <c r="F991" s="21"/>
      <c r="G991" s="2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9.5" customHeight="1" x14ac:dyDescent="0.25">
      <c r="A992" s="19"/>
      <c r="B992" s="19"/>
      <c r="C992" s="20"/>
      <c r="D992" s="21"/>
      <c r="E992" s="21"/>
      <c r="F992" s="21"/>
      <c r="G992" s="2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9.5" customHeight="1" x14ac:dyDescent="0.25">
      <c r="A993" s="19"/>
      <c r="B993" s="19"/>
      <c r="C993" s="20"/>
      <c r="D993" s="21"/>
      <c r="E993" s="21"/>
      <c r="F993" s="21"/>
      <c r="G993" s="2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9.5" customHeight="1" x14ac:dyDescent="0.25">
      <c r="A994" s="19"/>
      <c r="B994" s="19"/>
      <c r="C994" s="20"/>
      <c r="D994" s="21"/>
      <c r="E994" s="21"/>
      <c r="F994" s="21"/>
      <c r="G994" s="2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9.5" customHeight="1" x14ac:dyDescent="0.25">
      <c r="A995" s="19"/>
      <c r="B995" s="19"/>
      <c r="C995" s="20"/>
      <c r="D995" s="21"/>
      <c r="E995" s="21"/>
      <c r="F995" s="21"/>
      <c r="G995" s="2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9.5" customHeight="1" x14ac:dyDescent="0.25">
      <c r="A996" s="19"/>
      <c r="B996" s="19"/>
      <c r="C996" s="20"/>
      <c r="D996" s="21"/>
      <c r="E996" s="21"/>
      <c r="F996" s="21"/>
      <c r="G996" s="2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9.5" customHeight="1" x14ac:dyDescent="0.25">
      <c r="A997" s="19"/>
      <c r="B997" s="19"/>
      <c r="C997" s="20"/>
      <c r="D997" s="21"/>
      <c r="E997" s="21"/>
      <c r="F997" s="21"/>
      <c r="G997" s="2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9.5" customHeight="1" x14ac:dyDescent="0.25">
      <c r="A998" s="19"/>
      <c r="B998" s="19"/>
      <c r="C998" s="20"/>
      <c r="D998" s="21"/>
      <c r="E998" s="21"/>
      <c r="F998" s="21"/>
      <c r="G998" s="2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9.5" customHeight="1" x14ac:dyDescent="0.25">
      <c r="A999" s="19"/>
      <c r="B999" s="19"/>
      <c r="C999" s="20"/>
      <c r="D999" s="21"/>
      <c r="E999" s="21"/>
      <c r="F999" s="21"/>
      <c r="G999" s="2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9.5" customHeight="1" x14ac:dyDescent="0.25">
      <c r="A1000" s="19"/>
      <c r="B1000" s="19"/>
      <c r="C1000" s="20"/>
      <c r="D1000" s="21"/>
      <c r="E1000" s="21"/>
      <c r="F1000" s="21"/>
      <c r="G1000" s="2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 spans="1:25" ht="19.5" customHeight="1" x14ac:dyDescent="0.25">
      <c r="A1001" s="19"/>
      <c r="B1001" s="19"/>
      <c r="C1001" s="20"/>
      <c r="D1001" s="21"/>
      <c r="E1001" s="21"/>
      <c r="F1001" s="21"/>
      <c r="G1001" s="2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  <row r="1002" spans="1:25" ht="19.5" customHeight="1" x14ac:dyDescent="0.25">
      <c r="A1002" s="19"/>
      <c r="B1002" s="19"/>
      <c r="C1002" s="20"/>
      <c r="D1002" s="21"/>
      <c r="E1002" s="21"/>
      <c r="F1002" s="21"/>
      <c r="G1002" s="2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</row>
    <row r="1003" spans="1:25" ht="19.5" customHeight="1" x14ac:dyDescent="0.25">
      <c r="A1003" s="19"/>
      <c r="B1003" s="19"/>
      <c r="C1003" s="20"/>
      <c r="D1003" s="21"/>
      <c r="E1003" s="21"/>
      <c r="F1003" s="21"/>
      <c r="G1003" s="2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</row>
    <row r="1004" spans="1:25" ht="19.5" customHeight="1" x14ac:dyDescent="0.25">
      <c r="A1004" s="19"/>
      <c r="B1004" s="19"/>
      <c r="C1004" s="20"/>
      <c r="D1004" s="21"/>
      <c r="E1004" s="21"/>
      <c r="F1004" s="21"/>
      <c r="G1004" s="2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</row>
    <row r="1005" spans="1:25" ht="19.5" customHeight="1" x14ac:dyDescent="0.25">
      <c r="A1005" s="19"/>
      <c r="B1005" s="19"/>
      <c r="C1005" s="20"/>
      <c r="D1005" s="21"/>
      <c r="E1005" s="21"/>
      <c r="F1005" s="21"/>
      <c r="G1005" s="2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</row>
    <row r="1006" spans="1:25" ht="19.5" customHeight="1" x14ac:dyDescent="0.25">
      <c r="A1006" s="19"/>
      <c r="B1006" s="19"/>
      <c r="C1006" s="20"/>
      <c r="D1006" s="21"/>
      <c r="E1006" s="21"/>
      <c r="F1006" s="21"/>
      <c r="G1006" s="2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</row>
    <row r="1007" spans="1:25" ht="19.5" customHeight="1" x14ac:dyDescent="0.25">
      <c r="A1007" s="19"/>
      <c r="B1007" s="19"/>
      <c r="C1007" s="20"/>
      <c r="D1007" s="21"/>
      <c r="E1007" s="21"/>
      <c r="F1007" s="21"/>
      <c r="G1007" s="2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</row>
    <row r="1008" spans="1:25" ht="19.5" customHeight="1" x14ac:dyDescent="0.25">
      <c r="A1008" s="19"/>
      <c r="B1008" s="19"/>
      <c r="C1008" s="20"/>
      <c r="D1008" s="21"/>
      <c r="E1008" s="21"/>
      <c r="F1008" s="21"/>
      <c r="G1008" s="2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</row>
    <row r="1009" spans="1:25" ht="19.5" customHeight="1" x14ac:dyDescent="0.25">
      <c r="A1009" s="19"/>
      <c r="B1009" s="19"/>
      <c r="C1009" s="20"/>
      <c r="D1009" s="21"/>
      <c r="E1009" s="21"/>
      <c r="F1009" s="21"/>
      <c r="G1009" s="2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</row>
    <row r="1010" spans="1:25" ht="19.5" customHeight="1" x14ac:dyDescent="0.25">
      <c r="A1010" s="19"/>
      <c r="B1010" s="19"/>
      <c r="C1010" s="20"/>
      <c r="D1010" s="21"/>
      <c r="E1010" s="21"/>
      <c r="F1010" s="21"/>
      <c r="G1010" s="2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</row>
    <row r="1011" spans="1:25" ht="19.5" customHeight="1" x14ac:dyDescent="0.25">
      <c r="A1011" s="19"/>
      <c r="B1011" s="19"/>
      <c r="C1011" s="20"/>
      <c r="D1011" s="21"/>
      <c r="E1011" s="21"/>
      <c r="F1011" s="21"/>
      <c r="G1011" s="2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</row>
    <row r="1012" spans="1:25" ht="19.5" customHeight="1" x14ac:dyDescent="0.25">
      <c r="A1012" s="19"/>
      <c r="B1012" s="19"/>
      <c r="C1012" s="20"/>
      <c r="D1012" s="21"/>
      <c r="E1012" s="21"/>
      <c r="F1012" s="21"/>
      <c r="G1012" s="2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</row>
    <row r="1013" spans="1:25" ht="19.5" customHeight="1" x14ac:dyDescent="0.25">
      <c r="A1013" s="19"/>
      <c r="B1013" s="19"/>
      <c r="C1013" s="20"/>
      <c r="D1013" s="21"/>
      <c r="E1013" s="21"/>
      <c r="F1013" s="21"/>
      <c r="G1013" s="2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</row>
    <row r="1014" spans="1:25" ht="19.5" customHeight="1" x14ac:dyDescent="0.25">
      <c r="A1014" s="19"/>
      <c r="B1014" s="19"/>
      <c r="C1014" s="20"/>
      <c r="D1014" s="21"/>
      <c r="E1014" s="21"/>
      <c r="F1014" s="21"/>
      <c r="G1014" s="2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</row>
    <row r="1015" spans="1:25" ht="19.5" customHeight="1" x14ac:dyDescent="0.25">
      <c r="A1015" s="19"/>
      <c r="B1015" s="19"/>
      <c r="C1015" s="20"/>
      <c r="D1015" s="21"/>
      <c r="E1015" s="21"/>
      <c r="F1015" s="21"/>
      <c r="G1015" s="2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</row>
    <row r="1016" spans="1:25" ht="19.5" customHeight="1" x14ac:dyDescent="0.25">
      <c r="A1016" s="19"/>
      <c r="B1016" s="19"/>
      <c r="C1016" s="20"/>
      <c r="D1016" s="21"/>
      <c r="E1016" s="21"/>
      <c r="F1016" s="21"/>
      <c r="G1016" s="2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</row>
    <row r="1017" spans="1:25" ht="15" customHeight="1" x14ac:dyDescent="0.25">
      <c r="A1017" s="19"/>
      <c r="B1017" s="19"/>
      <c r="C1017" s="20"/>
      <c r="D1017" s="21"/>
      <c r="E1017" s="21"/>
      <c r="F1017" s="21"/>
      <c r="G1017" s="21"/>
    </row>
    <row r="1018" spans="1:25" ht="15" customHeight="1" x14ac:dyDescent="0.25">
      <c r="A1018" s="19"/>
      <c r="B1018" s="19"/>
      <c r="C1018" s="20"/>
      <c r="D1018" s="21"/>
      <c r="E1018" s="21"/>
      <c r="F1018" s="21"/>
      <c r="G1018" s="21"/>
    </row>
  </sheetData>
  <mergeCells count="360">
    <mergeCell ref="E252:F252"/>
    <mergeCell ref="A253:B253"/>
    <mergeCell ref="E253:F253"/>
    <mergeCell ref="A223:B223"/>
    <mergeCell ref="E161:F161"/>
    <mergeCell ref="A162:B162"/>
    <mergeCell ref="E162:F162"/>
    <mergeCell ref="E163:F163"/>
    <mergeCell ref="A164:B164"/>
    <mergeCell ref="E164:F164"/>
    <mergeCell ref="E181:F181"/>
    <mergeCell ref="E183:F183"/>
    <mergeCell ref="A172:B172"/>
    <mergeCell ref="E171:F171"/>
    <mergeCell ref="E172:F172"/>
    <mergeCell ref="C189:F189"/>
    <mergeCell ref="E190:F190"/>
    <mergeCell ref="A191:B191"/>
    <mergeCell ref="E191:F191"/>
    <mergeCell ref="C206:F206"/>
    <mergeCell ref="A236:G236"/>
    <mergeCell ref="A225:B227"/>
    <mergeCell ref="E227:F227"/>
    <mergeCell ref="E209:F209"/>
    <mergeCell ref="E154:F154"/>
    <mergeCell ref="E202:F202"/>
    <mergeCell ref="E203:F203"/>
    <mergeCell ref="E167:F167"/>
    <mergeCell ref="A168:B168"/>
    <mergeCell ref="E168:F168"/>
    <mergeCell ref="E173:F173"/>
    <mergeCell ref="E174:F174"/>
    <mergeCell ref="E175:F175"/>
    <mergeCell ref="E176:F176"/>
    <mergeCell ref="E187:F187"/>
    <mergeCell ref="A184:G184"/>
    <mergeCell ref="E198:F198"/>
    <mergeCell ref="E196:F196"/>
    <mergeCell ref="A197:B197"/>
    <mergeCell ref="E197:F197"/>
    <mergeCell ref="E169:F169"/>
    <mergeCell ref="A170:B170"/>
    <mergeCell ref="E170:F170"/>
    <mergeCell ref="E192:F192"/>
    <mergeCell ref="A193:B193"/>
    <mergeCell ref="E193:F193"/>
    <mergeCell ref="A180:B183"/>
    <mergeCell ref="E182:F182"/>
    <mergeCell ref="E155:F155"/>
    <mergeCell ref="A156:B156"/>
    <mergeCell ref="E156:F156"/>
    <mergeCell ref="E157:F157"/>
    <mergeCell ref="A158:B158"/>
    <mergeCell ref="E158:F158"/>
    <mergeCell ref="E159:F159"/>
    <mergeCell ref="A160:B160"/>
    <mergeCell ref="E160:F160"/>
    <mergeCell ref="A136:B136"/>
    <mergeCell ref="E136:F136"/>
    <mergeCell ref="E137:F137"/>
    <mergeCell ref="A138:B138"/>
    <mergeCell ref="E138:F138"/>
    <mergeCell ref="E113:F113"/>
    <mergeCell ref="A114:B114"/>
    <mergeCell ref="E114:F114"/>
    <mergeCell ref="A130:B130"/>
    <mergeCell ref="E130:F130"/>
    <mergeCell ref="E121:F121"/>
    <mergeCell ref="E122:F122"/>
    <mergeCell ref="E117:F117"/>
    <mergeCell ref="A118:B118"/>
    <mergeCell ref="E118:F118"/>
    <mergeCell ref="E119:F119"/>
    <mergeCell ref="A120:B120"/>
    <mergeCell ref="E124:F124"/>
    <mergeCell ref="E120:F120"/>
    <mergeCell ref="A116:B116"/>
    <mergeCell ref="E116:F116"/>
    <mergeCell ref="E128:F128"/>
    <mergeCell ref="E98:F98"/>
    <mergeCell ref="E108:F108"/>
    <mergeCell ref="E93:F93"/>
    <mergeCell ref="E94:F94"/>
    <mergeCell ref="E127:F127"/>
    <mergeCell ref="C106:F106"/>
    <mergeCell ref="E115:F115"/>
    <mergeCell ref="E132:F132"/>
    <mergeCell ref="E135:F135"/>
    <mergeCell ref="E97:F97"/>
    <mergeCell ref="E281:F281"/>
    <mergeCell ref="A249:B249"/>
    <mergeCell ref="E249:F249"/>
    <mergeCell ref="A267:B267"/>
    <mergeCell ref="E279:F279"/>
    <mergeCell ref="A279:B279"/>
    <mergeCell ref="E278:F278"/>
    <mergeCell ref="E265:F265"/>
    <mergeCell ref="A276:G276"/>
    <mergeCell ref="C277:F277"/>
    <mergeCell ref="E270:F270"/>
    <mergeCell ref="E271:F271"/>
    <mergeCell ref="E272:F272"/>
    <mergeCell ref="E273:F273"/>
    <mergeCell ref="E258:F258"/>
    <mergeCell ref="E259:F259"/>
    <mergeCell ref="E268:F268"/>
    <mergeCell ref="E269:F269"/>
    <mergeCell ref="C261:F261"/>
    <mergeCell ref="A263:B263"/>
    <mergeCell ref="E274:F274"/>
    <mergeCell ref="A275:B275"/>
    <mergeCell ref="E275:F275"/>
    <mergeCell ref="E266:F266"/>
    <mergeCell ref="E210:F210"/>
    <mergeCell ref="E47:F47"/>
    <mergeCell ref="E48:F48"/>
    <mergeCell ref="E280:F280"/>
    <mergeCell ref="E199:F199"/>
    <mergeCell ref="E96:F96"/>
    <mergeCell ref="E131:F131"/>
    <mergeCell ref="E109:F109"/>
    <mergeCell ref="E110:F110"/>
    <mergeCell ref="E71:F71"/>
    <mergeCell ref="E72:F72"/>
    <mergeCell ref="E73:F73"/>
    <mergeCell ref="E125:F125"/>
    <mergeCell ref="A105:G105"/>
    <mergeCell ref="A126:B126"/>
    <mergeCell ref="E123:F123"/>
    <mergeCell ref="A124:B124"/>
    <mergeCell ref="E126:F126"/>
    <mergeCell ref="E85:F85"/>
    <mergeCell ref="E186:F186"/>
    <mergeCell ref="A194:G194"/>
    <mergeCell ref="C195:F195"/>
    <mergeCell ref="A208:B208"/>
    <mergeCell ref="E207:F207"/>
    <mergeCell ref="E208:F208"/>
    <mergeCell ref="E264:F264"/>
    <mergeCell ref="A265:B265"/>
    <mergeCell ref="A260:G260"/>
    <mergeCell ref="E244:F244"/>
    <mergeCell ref="C237:F237"/>
    <mergeCell ref="E246:F246"/>
    <mergeCell ref="A247:B247"/>
    <mergeCell ref="E247:F247"/>
    <mergeCell ref="E248:F248"/>
    <mergeCell ref="A257:B257"/>
    <mergeCell ref="E257:F257"/>
    <mergeCell ref="C251:F251"/>
    <mergeCell ref="E254:F254"/>
    <mergeCell ref="E223:F223"/>
    <mergeCell ref="E224:F224"/>
    <mergeCell ref="E238:F238"/>
    <mergeCell ref="A239:B239"/>
    <mergeCell ref="E239:F239"/>
    <mergeCell ref="C229:F229"/>
    <mergeCell ref="E230:F230"/>
    <mergeCell ref="A231:B231"/>
    <mergeCell ref="E231:F231"/>
    <mergeCell ref="E245:F245"/>
    <mergeCell ref="C212:F212"/>
    <mergeCell ref="E213:F213"/>
    <mergeCell ref="E214:F214"/>
    <mergeCell ref="E267:F267"/>
    <mergeCell ref="E240:F240"/>
    <mergeCell ref="E225:F225"/>
    <mergeCell ref="E220:F220"/>
    <mergeCell ref="A216:G216"/>
    <mergeCell ref="C217:F217"/>
    <mergeCell ref="E218:F218"/>
    <mergeCell ref="A219:B219"/>
    <mergeCell ref="E219:F219"/>
    <mergeCell ref="A214:B215"/>
    <mergeCell ref="A221:B221"/>
    <mergeCell ref="E221:F221"/>
    <mergeCell ref="E222:F222"/>
    <mergeCell ref="E226:F226"/>
    <mergeCell ref="E262:F262"/>
    <mergeCell ref="E263:F263"/>
    <mergeCell ref="A250:G250"/>
    <mergeCell ref="A245:B245"/>
    <mergeCell ref="A235:B235"/>
    <mergeCell ref="E235:F235"/>
    <mergeCell ref="E215:F215"/>
    <mergeCell ref="E140:F140"/>
    <mergeCell ref="E148:F148"/>
    <mergeCell ref="E134:F134"/>
    <mergeCell ref="E133:F133"/>
    <mergeCell ref="A255:B255"/>
    <mergeCell ref="E255:F255"/>
    <mergeCell ref="E256:F256"/>
    <mergeCell ref="A211:G211"/>
    <mergeCell ref="E150:F150"/>
    <mergeCell ref="E151:F151"/>
    <mergeCell ref="A152:B152"/>
    <mergeCell ref="E152:F152"/>
    <mergeCell ref="E153:F153"/>
    <mergeCell ref="A154:B154"/>
    <mergeCell ref="A241:B241"/>
    <mergeCell ref="E241:F241"/>
    <mergeCell ref="E242:F242"/>
    <mergeCell ref="A243:B243"/>
    <mergeCell ref="E243:F243"/>
    <mergeCell ref="A188:G188"/>
    <mergeCell ref="E165:F165"/>
    <mergeCell ref="A166:B166"/>
    <mergeCell ref="E166:F166"/>
    <mergeCell ref="A228:G228"/>
    <mergeCell ref="A1:G1"/>
    <mergeCell ref="A2:G2"/>
    <mergeCell ref="C4:F4"/>
    <mergeCell ref="A5:G5"/>
    <mergeCell ref="E39:F39"/>
    <mergeCell ref="A6:G6"/>
    <mergeCell ref="E42:F42"/>
    <mergeCell ref="A37:G37"/>
    <mergeCell ref="E21:F21"/>
    <mergeCell ref="E23:F23"/>
    <mergeCell ref="E41:F41"/>
    <mergeCell ref="E40:F40"/>
    <mergeCell ref="E36:F36"/>
    <mergeCell ref="E22:F22"/>
    <mergeCell ref="E24:F24"/>
    <mergeCell ref="A33:G33"/>
    <mergeCell ref="A36:B36"/>
    <mergeCell ref="E35:F35"/>
    <mergeCell ref="A3:F3"/>
    <mergeCell ref="E17:F17"/>
    <mergeCell ref="E25:F25"/>
    <mergeCell ref="C34:F34"/>
    <mergeCell ref="E27:F27"/>
    <mergeCell ref="E28:F28"/>
    <mergeCell ref="H6:I6"/>
    <mergeCell ref="C7:F7"/>
    <mergeCell ref="A8:G8"/>
    <mergeCell ref="E9:G9"/>
    <mergeCell ref="A10:G10"/>
    <mergeCell ref="C11:F11"/>
    <mergeCell ref="E12:F12"/>
    <mergeCell ref="E13:F13"/>
    <mergeCell ref="E149:F149"/>
    <mergeCell ref="A132:B132"/>
    <mergeCell ref="E146:F146"/>
    <mergeCell ref="A148:B148"/>
    <mergeCell ref="E147:F147"/>
    <mergeCell ref="A134:B134"/>
    <mergeCell ref="E143:F143"/>
    <mergeCell ref="E144:F144"/>
    <mergeCell ref="A146:B146"/>
    <mergeCell ref="E141:F141"/>
    <mergeCell ref="E129:F129"/>
    <mergeCell ref="A142:B142"/>
    <mergeCell ref="E142:F142"/>
    <mergeCell ref="E145:F145"/>
    <mergeCell ref="E139:F139"/>
    <mergeCell ref="A140:B140"/>
    <mergeCell ref="E201:F201"/>
    <mergeCell ref="E180:F180"/>
    <mergeCell ref="E53:F53"/>
    <mergeCell ref="E43:F43"/>
    <mergeCell ref="E44:F44"/>
    <mergeCell ref="E14:F14"/>
    <mergeCell ref="E15:F15"/>
    <mergeCell ref="E18:F18"/>
    <mergeCell ref="E19:F19"/>
    <mergeCell ref="E20:F20"/>
    <mergeCell ref="C30:F30"/>
    <mergeCell ref="E31:F31"/>
    <mergeCell ref="E16:F16"/>
    <mergeCell ref="E50:F50"/>
    <mergeCell ref="E32:F32"/>
    <mergeCell ref="E51:F51"/>
    <mergeCell ref="E26:F26"/>
    <mergeCell ref="A29:G29"/>
    <mergeCell ref="A42:B42"/>
    <mergeCell ref="E49:F49"/>
    <mergeCell ref="C38:F38"/>
    <mergeCell ref="E52:F52"/>
    <mergeCell ref="E45:F45"/>
    <mergeCell ref="E46:F46"/>
    <mergeCell ref="E232:F232"/>
    <mergeCell ref="A233:B233"/>
    <mergeCell ref="E233:F233"/>
    <mergeCell ref="E234:F234"/>
    <mergeCell ref="E99:F99"/>
    <mergeCell ref="E100:F100"/>
    <mergeCell ref="E101:F101"/>
    <mergeCell ref="E102:F102"/>
    <mergeCell ref="E103:F103"/>
    <mergeCell ref="E104:F104"/>
    <mergeCell ref="E111:F111"/>
    <mergeCell ref="A112:B112"/>
    <mergeCell ref="E112:F112"/>
    <mergeCell ref="E107:F107"/>
    <mergeCell ref="A108:B108"/>
    <mergeCell ref="A203:B204"/>
    <mergeCell ref="E204:F204"/>
    <mergeCell ref="A199:B199"/>
    <mergeCell ref="A177:G177"/>
    <mergeCell ref="C178:F178"/>
    <mergeCell ref="E179:F179"/>
    <mergeCell ref="E200:F200"/>
    <mergeCell ref="C185:F185"/>
    <mergeCell ref="A205:G205"/>
    <mergeCell ref="E88:F88"/>
    <mergeCell ref="E63:F63"/>
    <mergeCell ref="E64:F64"/>
    <mergeCell ref="E77:F77"/>
    <mergeCell ref="E78:F78"/>
    <mergeCell ref="E79:F79"/>
    <mergeCell ref="E80:F80"/>
    <mergeCell ref="E55:F55"/>
    <mergeCell ref="E95:F95"/>
    <mergeCell ref="E81:F81"/>
    <mergeCell ref="E82:F82"/>
    <mergeCell ref="E83:F83"/>
    <mergeCell ref="E84:F84"/>
    <mergeCell ref="E87:F87"/>
    <mergeCell ref="E74:F74"/>
    <mergeCell ref="E75:F75"/>
    <mergeCell ref="E76:F76"/>
    <mergeCell ref="E86:F86"/>
    <mergeCell ref="E89:F89"/>
    <mergeCell ref="E90:F90"/>
    <mergeCell ref="E91:F91"/>
    <mergeCell ref="E92:F92"/>
    <mergeCell ref="E54:F54"/>
    <mergeCell ref="E56:F56"/>
    <mergeCell ref="E70:F70"/>
    <mergeCell ref="E67:F67"/>
    <mergeCell ref="E68:F68"/>
    <mergeCell ref="E69:F69"/>
    <mergeCell ref="E65:F65"/>
    <mergeCell ref="E66:F66"/>
    <mergeCell ref="E57:F57"/>
    <mergeCell ref="E58:F58"/>
    <mergeCell ref="E59:F59"/>
    <mergeCell ref="E60:F60"/>
    <mergeCell ref="E61:F61"/>
    <mergeCell ref="E62:F62"/>
    <mergeCell ref="A295:G295"/>
    <mergeCell ref="A296:G296"/>
    <mergeCell ref="A297:G297"/>
    <mergeCell ref="A298:G298"/>
    <mergeCell ref="A294:G294"/>
    <mergeCell ref="E282:F282"/>
    <mergeCell ref="E283:F283"/>
    <mergeCell ref="E291:F291"/>
    <mergeCell ref="A292:B292"/>
    <mergeCell ref="E292:F292"/>
    <mergeCell ref="A290:B290"/>
    <mergeCell ref="E289:F289"/>
    <mergeCell ref="E290:F290"/>
    <mergeCell ref="A287:G287"/>
    <mergeCell ref="C288:F288"/>
    <mergeCell ref="E284:F284"/>
    <mergeCell ref="E285:F285"/>
    <mergeCell ref="A283:B286"/>
    <mergeCell ref="E286:F286"/>
  </mergeCells>
  <phoneticPr fontId="31" type="noConversion"/>
  <conditionalFormatting sqref="C263 C42 C44 C187 C265 C194:C195">
    <cfRule type="containsText" dxfId="83" priority="366" operator="containsText" text="m2">
      <formula>NOT(ISERROR(SEARCH(("m2"),(C42))))</formula>
    </cfRule>
  </conditionalFormatting>
  <conditionalFormatting sqref="C263 C42 C265">
    <cfRule type="containsText" dxfId="82" priority="367" operator="containsText" text="m2">
      <formula>NOT(ISERROR(SEARCH(("m2"),(C42))))</formula>
    </cfRule>
  </conditionalFormatting>
  <conditionalFormatting sqref="C263 C42 C265">
    <cfRule type="containsText" dxfId="81" priority="368" operator="containsText" text="m2">
      <formula>NOT(ISERROR(SEARCH(("m2"),(C42))))</formula>
    </cfRule>
  </conditionalFormatting>
  <conditionalFormatting sqref="C42">
    <cfRule type="containsText" dxfId="80" priority="369" operator="containsText" text="m2">
      <formula>NOT(ISERROR(SEARCH(("m2"),(C42))))</formula>
    </cfRule>
  </conditionalFormatting>
  <conditionalFormatting sqref="C13">
    <cfRule type="containsText" dxfId="79" priority="357" operator="containsText" text="m2">
      <formula>NOT(ISERROR(SEARCH(("m2"),(C13))))</formula>
    </cfRule>
  </conditionalFormatting>
  <conditionalFormatting sqref="C46 C50 C54 C58 C60 C64 C66 C68">
    <cfRule type="containsText" dxfId="78" priority="303" operator="containsText" text="m2">
      <formula>NOT(ISERROR(SEARCH(("m2"),(C46))))</formula>
    </cfRule>
  </conditionalFormatting>
  <conditionalFormatting sqref="C293">
    <cfRule type="containsText" dxfId="77" priority="234" operator="containsText" text="m2">
      <formula>NOT(ISERROR(SEARCH(("m2"),(C293))))</formula>
    </cfRule>
  </conditionalFormatting>
  <conditionalFormatting sqref="C293">
    <cfRule type="containsText" dxfId="76" priority="235" operator="containsText" text="m2">
      <formula>NOT(ISERROR(SEARCH(("m2"),(C293))))</formula>
    </cfRule>
  </conditionalFormatting>
  <conditionalFormatting sqref="C293">
    <cfRule type="containsText" dxfId="75" priority="236" operator="containsText" text="m2">
      <formula>NOT(ISERROR(SEARCH(("m2"),(C293))))</formula>
    </cfRule>
  </conditionalFormatting>
  <conditionalFormatting sqref="C290">
    <cfRule type="containsText" dxfId="74" priority="228" operator="containsText" text="m2">
      <formula>NOT(ISERROR(SEARCH(("m2"),(C290))))</formula>
    </cfRule>
  </conditionalFormatting>
  <conditionalFormatting sqref="C290">
    <cfRule type="containsText" dxfId="73" priority="229" operator="containsText" text="m2">
      <formula>NOT(ISERROR(SEARCH(("m2"),(C290))))</formula>
    </cfRule>
  </conditionalFormatting>
  <conditionalFormatting sqref="C290">
    <cfRule type="containsText" dxfId="72" priority="230" operator="containsText" text="m2">
      <formula>NOT(ISERROR(SEARCH(("m2"),(C290))))</formula>
    </cfRule>
  </conditionalFormatting>
  <conditionalFormatting sqref="C208 C210">
    <cfRule type="containsText" dxfId="71" priority="188" operator="containsText" text="m2">
      <formula>NOT(ISERROR(SEARCH(("m2"),(C208))))</formula>
    </cfRule>
  </conditionalFormatting>
  <conditionalFormatting sqref="C279 C281 C283:C286">
    <cfRule type="containsText" dxfId="70" priority="141" operator="containsText" text="m2">
      <formula>NOT(ISERROR(SEARCH(("m2"),(C279))))</formula>
    </cfRule>
  </conditionalFormatting>
  <conditionalFormatting sqref="C279 C281 C283:C286">
    <cfRule type="containsText" dxfId="69" priority="140" operator="containsText" text="m2">
      <formula>NOT(ISERROR(SEARCH(("m2"),(C279))))</formula>
    </cfRule>
  </conditionalFormatting>
  <conditionalFormatting sqref="C279 C281 C283:C286">
    <cfRule type="containsText" dxfId="68" priority="139" operator="containsText" text="m2">
      <formula>NOT(ISERROR(SEARCH(("m2"),(C279))))</formula>
    </cfRule>
  </conditionalFormatting>
  <conditionalFormatting sqref="C56">
    <cfRule type="containsText" dxfId="67" priority="120" operator="containsText" text="m2">
      <formula>NOT(ISERROR(SEARCH(("m2"),(C56))))</formula>
    </cfRule>
  </conditionalFormatting>
  <conditionalFormatting sqref="C74">
    <cfRule type="containsText" dxfId="66" priority="111" operator="containsText" text="m2">
      <formula>NOT(ISERROR(SEARCH(("m2"),(C74))))</formula>
    </cfRule>
  </conditionalFormatting>
  <conditionalFormatting sqref="C80">
    <cfRule type="containsText" dxfId="65" priority="108" operator="containsText" text="m2">
      <formula>NOT(ISERROR(SEARCH(("m2"),(C80))))</formula>
    </cfRule>
  </conditionalFormatting>
  <conditionalFormatting sqref="C86">
    <cfRule type="containsText" dxfId="64" priority="107" operator="containsText" text="m2">
      <formula>NOT(ISERROR(SEARCH(("m2"),(C86))))</formula>
    </cfRule>
  </conditionalFormatting>
  <conditionalFormatting sqref="C70">
    <cfRule type="containsText" dxfId="63" priority="117" operator="containsText" text="m2">
      <formula>NOT(ISERROR(SEARCH(("m2"),(C70))))</formula>
    </cfRule>
  </conditionalFormatting>
  <conditionalFormatting sqref="C76">
    <cfRule type="containsText" dxfId="62" priority="116" operator="containsText" text="m2">
      <formula>NOT(ISERROR(SEARCH(("m2"),(C76))))</formula>
    </cfRule>
  </conditionalFormatting>
  <conditionalFormatting sqref="C72">
    <cfRule type="containsText" dxfId="61" priority="112" operator="containsText" text="m2">
      <formula>NOT(ISERROR(SEARCH(("m2"),(C72))))</formula>
    </cfRule>
  </conditionalFormatting>
  <conditionalFormatting sqref="C32">
    <cfRule type="containsText" dxfId="60" priority="110" operator="containsText" text="m2">
      <formula>NOT(ISERROR(SEARCH(("m2"),(C32))))</formula>
    </cfRule>
  </conditionalFormatting>
  <conditionalFormatting sqref="C78">
    <cfRule type="containsText" dxfId="59" priority="109" operator="containsText" text="m2">
      <formula>NOT(ISERROR(SEARCH(("m2"),(C78))))</formula>
    </cfRule>
  </conditionalFormatting>
  <conditionalFormatting sqref="C90">
    <cfRule type="containsText" dxfId="58" priority="106" operator="containsText" text="m2">
      <formula>NOT(ISERROR(SEARCH(("m2"),(C90))))</formula>
    </cfRule>
  </conditionalFormatting>
  <conditionalFormatting sqref="C98">
    <cfRule type="containsText" dxfId="57" priority="104" operator="containsText" text="m2">
      <formula>NOT(ISERROR(SEARCH(("m2"),(C98))))</formula>
    </cfRule>
  </conditionalFormatting>
  <conditionalFormatting sqref="C92">
    <cfRule type="containsText" dxfId="56" priority="105" operator="containsText" text="m2">
      <formula>NOT(ISERROR(SEARCH(("m2"),(C92))))</formula>
    </cfRule>
  </conditionalFormatting>
  <conditionalFormatting sqref="C292">
    <cfRule type="containsText" dxfId="55" priority="90" operator="containsText" text="m2">
      <formula>NOT(ISERROR(SEARCH(("m2"),(C292))))</formula>
    </cfRule>
  </conditionalFormatting>
  <conditionalFormatting sqref="C104">
    <cfRule type="containsText" dxfId="54" priority="103" operator="containsText" text="m2">
      <formula>NOT(ISERROR(SEARCH(("m2"),(C104))))</formula>
    </cfRule>
  </conditionalFormatting>
  <conditionalFormatting sqref="C100">
    <cfRule type="containsText" dxfId="53" priority="102" operator="containsText" text="m2">
      <formula>NOT(ISERROR(SEARCH(("m2"),(C100))))</formula>
    </cfRule>
  </conditionalFormatting>
  <conditionalFormatting sqref="C102">
    <cfRule type="containsText" dxfId="52" priority="101" operator="containsText" text="m2">
      <formula>NOT(ISERROR(SEARCH(("m2"),(C102))))</formula>
    </cfRule>
  </conditionalFormatting>
  <conditionalFormatting sqref="C205">
    <cfRule type="containsText" dxfId="51" priority="100" operator="containsText" text="m2">
      <formula>NOT(ISERROR(SEARCH(("m2"),(C205))))</formula>
    </cfRule>
  </conditionalFormatting>
  <conditionalFormatting sqref="C255">
    <cfRule type="containsText" dxfId="50" priority="94" operator="containsText" text="m2">
      <formula>NOT(ISERROR(SEARCH(("m2"),(C255))))</formula>
    </cfRule>
  </conditionalFormatting>
  <conditionalFormatting sqref="C211">
    <cfRule type="containsText" dxfId="49" priority="97" operator="containsText" text="m2">
      <formula>NOT(ISERROR(SEARCH(("m2"),(C211))))</formula>
    </cfRule>
  </conditionalFormatting>
  <conditionalFormatting sqref="C255">
    <cfRule type="containsText" dxfId="48" priority="95" operator="containsText" text="m2">
      <formula>NOT(ISERROR(SEARCH(("m2"),(C255))))</formula>
    </cfRule>
  </conditionalFormatting>
  <conditionalFormatting sqref="C255">
    <cfRule type="containsText" dxfId="47" priority="96" operator="containsText" text="m2">
      <formula>NOT(ISERROR(SEARCH(("m2"),(C255))))</formula>
    </cfRule>
  </conditionalFormatting>
  <conditionalFormatting sqref="D292">
    <cfRule type="containsText" dxfId="46" priority="86" operator="containsText" text="m2">
      <formula>NOT(ISERROR(SEARCH(("m2"),(D292))))</formula>
    </cfRule>
  </conditionalFormatting>
  <conditionalFormatting sqref="C292">
    <cfRule type="containsText" dxfId="45" priority="88" operator="containsText" text="m2">
      <formula>NOT(ISERROR(SEARCH(("m2"),(C292))))</formula>
    </cfRule>
  </conditionalFormatting>
  <conditionalFormatting sqref="C292">
    <cfRule type="containsText" dxfId="44" priority="89" operator="containsText" text="m2">
      <formula>NOT(ISERROR(SEARCH(("m2"),(C292))))</formula>
    </cfRule>
  </conditionalFormatting>
  <conditionalFormatting sqref="D292">
    <cfRule type="containsText" dxfId="43" priority="85" operator="containsText" text="m2">
      <formula>NOT(ISERROR(SEARCH(("m2"),(D292))))</formula>
    </cfRule>
  </conditionalFormatting>
  <conditionalFormatting sqref="D292">
    <cfRule type="containsText" dxfId="42" priority="87" operator="containsText" text="m2">
      <formula>NOT(ISERROR(SEARCH(("m2"),(D292))))</formula>
    </cfRule>
  </conditionalFormatting>
  <conditionalFormatting sqref="C15">
    <cfRule type="containsText" dxfId="41" priority="84" operator="containsText" text="m2">
      <formula>NOT(ISERROR(SEARCH(("m2"),(C15))))</formula>
    </cfRule>
  </conditionalFormatting>
  <conditionalFormatting sqref="C22">
    <cfRule type="containsText" dxfId="40" priority="81" operator="containsText" text="m2">
      <formula>NOT(ISERROR(SEARCH(("m2"),(C22))))</formula>
    </cfRule>
  </conditionalFormatting>
  <conditionalFormatting sqref="C26">
    <cfRule type="containsText" dxfId="39" priority="79" operator="containsText" text="m2">
      <formula>NOT(ISERROR(SEARCH(("m2"),(C26))))</formula>
    </cfRule>
  </conditionalFormatting>
  <conditionalFormatting sqref="C84">
    <cfRule type="containsText" dxfId="38" priority="59" operator="containsText" text="m2">
      <formula>NOT(ISERROR(SEARCH(("m2"),(C84))))</formula>
    </cfRule>
  </conditionalFormatting>
  <conditionalFormatting sqref="C62">
    <cfRule type="containsText" dxfId="37" priority="57" operator="containsText" text="m2">
      <formula>NOT(ISERROR(SEARCH(("m2"),(C62))))</formula>
    </cfRule>
  </conditionalFormatting>
  <conditionalFormatting sqref="C48">
    <cfRule type="containsText" dxfId="36" priority="63" operator="containsText" text="m2">
      <formula>NOT(ISERROR(SEARCH(("m2"),(C48))))</formula>
    </cfRule>
  </conditionalFormatting>
  <conditionalFormatting sqref="C82">
    <cfRule type="containsText" dxfId="35" priority="60" operator="containsText" text="m2">
      <formula>NOT(ISERROR(SEARCH(("m2"),(C82))))</formula>
    </cfRule>
  </conditionalFormatting>
  <conditionalFormatting sqref="C88">
    <cfRule type="containsText" dxfId="34" priority="55" operator="containsText" text="m2">
      <formula>NOT(ISERROR(SEARCH(("m2"),(C88))))</formula>
    </cfRule>
  </conditionalFormatting>
  <conditionalFormatting sqref="C94">
    <cfRule type="containsText" dxfId="33" priority="54" operator="containsText" text="m2">
      <formula>NOT(ISERROR(SEARCH(("m2"),(C94))))</formula>
    </cfRule>
  </conditionalFormatting>
  <conditionalFormatting sqref="C96">
    <cfRule type="containsText" dxfId="32" priority="53" operator="containsText" text="m2">
      <formula>NOT(ISERROR(SEARCH(("m2"),(C96))))</formula>
    </cfRule>
  </conditionalFormatting>
  <conditionalFormatting sqref="C201">
    <cfRule type="containsText" dxfId="31" priority="35" operator="containsText" text="m2">
      <formula>NOT(ISERROR(SEARCH(("m2"),(C201))))</formula>
    </cfRule>
  </conditionalFormatting>
  <conditionalFormatting sqref="C199">
    <cfRule type="containsText" dxfId="30" priority="36" operator="containsText" text="m2">
      <formula>NOT(ISERROR(SEARCH(("m2"),(C199))))</formula>
    </cfRule>
  </conditionalFormatting>
  <conditionalFormatting sqref="C197">
    <cfRule type="containsText" dxfId="29" priority="34" operator="containsText" text="m2">
      <formula>NOT(ISERROR(SEARCH(("m2"),(C197))))</formula>
    </cfRule>
  </conditionalFormatting>
  <conditionalFormatting sqref="C214:C215">
    <cfRule type="containsText" dxfId="28" priority="33" operator="containsText" text="m2">
      <formula>NOT(ISERROR(SEARCH(("m2"),(C214))))</formula>
    </cfRule>
  </conditionalFormatting>
  <conditionalFormatting sqref="C239">
    <cfRule type="containsText" dxfId="27" priority="32" operator="containsText" text="m2">
      <formula>NOT(ISERROR(SEARCH(("m2"),(C239))))</formula>
    </cfRule>
  </conditionalFormatting>
  <conditionalFormatting sqref="C241">
    <cfRule type="containsText" dxfId="26" priority="31" operator="containsText" text="m2">
      <formula>NOT(ISERROR(SEARCH(("m2"),(C241))))</formula>
    </cfRule>
  </conditionalFormatting>
  <conditionalFormatting sqref="C243">
    <cfRule type="containsText" dxfId="25" priority="30" operator="containsText" text="m2">
      <formula>NOT(ISERROR(SEARCH(("m2"),(C243))))</formula>
    </cfRule>
  </conditionalFormatting>
  <conditionalFormatting sqref="C257 C259">
    <cfRule type="containsText" dxfId="24" priority="27" operator="containsText" text="m2">
      <formula>NOT(ISERROR(SEARCH(("m2"),(C257))))</formula>
    </cfRule>
  </conditionalFormatting>
  <conditionalFormatting sqref="C257 C259">
    <cfRule type="containsText" dxfId="23" priority="28" operator="containsText" text="m2">
      <formula>NOT(ISERROR(SEARCH(("m2"),(C257))))</formula>
    </cfRule>
  </conditionalFormatting>
  <conditionalFormatting sqref="C257 C259">
    <cfRule type="containsText" dxfId="22" priority="29" operator="containsText" text="m2">
      <formula>NOT(ISERROR(SEARCH(("m2"),(C257))))</formula>
    </cfRule>
  </conditionalFormatting>
  <conditionalFormatting sqref="C253">
    <cfRule type="containsText" dxfId="21" priority="24" operator="containsText" text="m2">
      <formula>NOT(ISERROR(SEARCH(("m2"),(C253))))</formula>
    </cfRule>
  </conditionalFormatting>
  <conditionalFormatting sqref="C253">
    <cfRule type="containsText" dxfId="20" priority="25" operator="containsText" text="m2">
      <formula>NOT(ISERROR(SEARCH(("m2"),(C253))))</formula>
    </cfRule>
  </conditionalFormatting>
  <conditionalFormatting sqref="C253">
    <cfRule type="containsText" dxfId="19" priority="26" operator="containsText" text="m2">
      <formula>NOT(ISERROR(SEARCH(("m2"),(C253))))</formula>
    </cfRule>
  </conditionalFormatting>
  <conditionalFormatting sqref="C267">
    <cfRule type="containsText" dxfId="18" priority="22" operator="containsText" text="m2">
      <formula>NOT(ISERROR(SEARCH(("m2"),(C267))))</formula>
    </cfRule>
  </conditionalFormatting>
  <conditionalFormatting sqref="C271">
    <cfRule type="containsText" dxfId="17" priority="20" operator="containsText" text="m2">
      <formula>NOT(ISERROR(SEARCH(("m2"),(C271))))</formula>
    </cfRule>
  </conditionalFormatting>
  <conditionalFormatting sqref="C188:C189">
    <cfRule type="containsText" dxfId="16" priority="19" operator="containsText" text="m2">
      <formula>NOT(ISERROR(SEARCH(("m2"),(C188))))</formula>
    </cfRule>
  </conditionalFormatting>
  <conditionalFormatting sqref="C191">
    <cfRule type="containsText" dxfId="15" priority="18" operator="containsText" text="m2">
      <formula>NOT(ISERROR(SEARCH(("m2"),(C191))))</formula>
    </cfRule>
  </conditionalFormatting>
  <conditionalFormatting sqref="C219">
    <cfRule type="containsText" dxfId="14" priority="17" operator="containsText" text="m2">
      <formula>NOT(ISERROR(SEARCH(("m2"),(C219))))</formula>
    </cfRule>
  </conditionalFormatting>
  <conditionalFormatting sqref="C221">
    <cfRule type="containsText" dxfId="13" priority="16" operator="containsText" text="m2">
      <formula>NOT(ISERROR(SEARCH(("m2"),(C221))))</formula>
    </cfRule>
  </conditionalFormatting>
  <conditionalFormatting sqref="C223">
    <cfRule type="containsText" dxfId="12" priority="15" operator="containsText" text="m2">
      <formula>NOT(ISERROR(SEARCH(("m2"),(C223))))</formula>
    </cfRule>
  </conditionalFormatting>
  <conditionalFormatting sqref="C225:C227">
    <cfRule type="containsText" dxfId="11" priority="14" operator="containsText" text="m2">
      <formula>NOT(ISERROR(SEARCH(("m2"),(C225))))</formula>
    </cfRule>
  </conditionalFormatting>
  <conditionalFormatting sqref="C273">
    <cfRule type="containsText" dxfId="10" priority="13" operator="containsText" text="m2">
      <formula>NOT(ISERROR(SEARCH(("m2"),(C273))))</formula>
    </cfRule>
  </conditionalFormatting>
  <conditionalFormatting sqref="C231">
    <cfRule type="containsText" dxfId="9" priority="12" operator="containsText" text="m2">
      <formula>NOT(ISERROR(SEARCH(("m2"),(C231))))</formula>
    </cfRule>
  </conditionalFormatting>
  <conditionalFormatting sqref="C233">
    <cfRule type="containsText" dxfId="8" priority="9" operator="containsText" text="m2">
      <formula>NOT(ISERROR(SEARCH(("m2"),(C233))))</formula>
    </cfRule>
  </conditionalFormatting>
  <conditionalFormatting sqref="C235">
    <cfRule type="containsText" dxfId="7" priority="8" operator="containsText" text="m2">
      <formula>NOT(ISERROR(SEARCH(("m2"),(C235))))</formula>
    </cfRule>
  </conditionalFormatting>
  <conditionalFormatting sqref="C193">
    <cfRule type="containsText" dxfId="6" priority="7" operator="containsText" text="m2">
      <formula>NOT(ISERROR(SEARCH(("m2"),(C193))))</formula>
    </cfRule>
  </conditionalFormatting>
  <conditionalFormatting sqref="C203:C204">
    <cfRule type="containsText" dxfId="5" priority="6" operator="containsText" text="m2">
      <formula>NOT(ISERROR(SEARCH(("m2"),(C203))))</formula>
    </cfRule>
  </conditionalFormatting>
  <conditionalFormatting sqref="C269">
    <cfRule type="containsText" dxfId="4" priority="5" operator="containsText" text="m2">
      <formula>NOT(ISERROR(SEARCH(("m2"),(C269))))</formula>
    </cfRule>
  </conditionalFormatting>
  <conditionalFormatting sqref="C17">
    <cfRule type="containsText" dxfId="3" priority="4" operator="containsText" text="m2">
      <formula>NOT(ISERROR(SEARCH(("m2"),(C17))))</formula>
    </cfRule>
  </conditionalFormatting>
  <conditionalFormatting sqref="C275">
    <cfRule type="containsText" dxfId="2" priority="1" operator="containsText" text="m2">
      <formula>NOT(ISERROR(SEARCH(("m2"),(C275))))</formula>
    </cfRule>
  </conditionalFormatting>
  <conditionalFormatting sqref="C275">
    <cfRule type="containsText" dxfId="1" priority="2" operator="containsText" text="m2">
      <formula>NOT(ISERROR(SEARCH(("m2"),(C275))))</formula>
    </cfRule>
  </conditionalFormatting>
  <conditionalFormatting sqref="C275">
    <cfRule type="containsText" dxfId="0" priority="3" operator="containsText" text="m2">
      <formula>NOT(ISERROR(SEARCH(("m2"),(C275))))</formula>
    </cfRule>
  </conditionalFormatting>
  <pageMargins left="0.51181102362204722" right="0.51181102362204722" top="0.78740157480314965" bottom="0.78740157480314965" header="0" footer="0"/>
  <pageSetup paperSize="9" scale="56" fitToHeight="0" orientation="landscape" r:id="rId1"/>
  <rowBreaks count="1" manualBreakCount="1">
    <brk id="37" min="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013"/>
  <sheetViews>
    <sheetView showGridLines="0" view="pageBreakPreview" zoomScale="80" zoomScaleNormal="80" zoomScaleSheetLayoutView="80" workbookViewId="0">
      <selection activeCell="A154" sqref="A154:I154"/>
    </sheetView>
  </sheetViews>
  <sheetFormatPr defaultColWidth="14.42578125" defaultRowHeight="15" customHeight="1" x14ac:dyDescent="0.25"/>
  <cols>
    <col min="1" max="1" width="9.7109375" customWidth="1"/>
    <col min="2" max="2" width="15.5703125" customWidth="1"/>
    <col min="3" max="3" width="17.42578125" customWidth="1"/>
    <col min="4" max="4" width="104.7109375" customWidth="1"/>
    <col min="5" max="5" width="10.85546875" customWidth="1"/>
    <col min="6" max="6" width="19.85546875" customWidth="1"/>
    <col min="7" max="7" width="14.5703125" customWidth="1"/>
    <col min="8" max="8" width="21" customWidth="1"/>
    <col min="9" max="9" width="23.7109375" style="81" customWidth="1"/>
    <col min="10" max="10" width="25.140625" customWidth="1"/>
    <col min="11" max="24" width="9.140625" customWidth="1"/>
  </cols>
  <sheetData>
    <row r="1" spans="1:24" ht="14.25" customHeight="1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4.25" customHeight="1" x14ac:dyDescent="0.25">
      <c r="A2" s="519" t="s">
        <v>20</v>
      </c>
      <c r="B2" s="520"/>
      <c r="C2" s="520"/>
      <c r="D2" s="520"/>
      <c r="E2" s="520"/>
      <c r="F2" s="520"/>
      <c r="G2" s="520"/>
      <c r="H2" s="520"/>
      <c r="I2" s="52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4.25" customHeight="1" x14ac:dyDescent="0.25">
      <c r="A3" s="522" t="s">
        <v>1</v>
      </c>
      <c r="B3" s="523"/>
      <c r="C3" s="523"/>
      <c r="D3" s="523"/>
      <c r="E3" s="523"/>
      <c r="F3" s="523"/>
      <c r="G3" s="523"/>
      <c r="H3" s="523"/>
      <c r="I3" s="524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5.75" customHeight="1" x14ac:dyDescent="0.25">
      <c r="A4" s="525" t="str">
        <f>'MEMÓRIA DE CÁLCULO'!A3:G3</f>
        <v xml:space="preserve">REFORMA FARMÁCIA MUNICIPAL DR. JOSÉ PASCHOAL </v>
      </c>
      <c r="B4" s="526"/>
      <c r="C4" s="526"/>
      <c r="D4" s="526"/>
      <c r="E4" s="526"/>
      <c r="F4" s="526"/>
      <c r="G4" s="526"/>
      <c r="H4" s="526"/>
      <c r="I4" s="52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4.25" customHeight="1" x14ac:dyDescent="0.25">
      <c r="A5" s="528" t="str">
        <f>'MEMÓRIA DE CÁLCULO'!A6:G6</f>
        <v>TABELA DE CUSTOS SINAPI - JANEIRO/2026 - COM DESONERAÇÃO</v>
      </c>
      <c r="B5" s="529"/>
      <c r="C5" s="529"/>
      <c r="D5" s="529"/>
      <c r="E5" s="529"/>
      <c r="F5" s="529"/>
      <c r="G5" s="529"/>
      <c r="H5" s="529"/>
      <c r="I5" s="530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4.25" customHeight="1" x14ac:dyDescent="0.25">
      <c r="A6" s="528" t="str">
        <f>'MEMÓRIA DE CÁLCULO'!A6:G6</f>
        <v>TABELA DE CUSTOS SINAPI - JANEIRO/2026 - COM DESONERAÇÃO</v>
      </c>
      <c r="B6" s="529"/>
      <c r="C6" s="529"/>
      <c r="D6" s="529"/>
      <c r="E6" s="529"/>
      <c r="F6" s="529"/>
      <c r="G6" s="529"/>
      <c r="H6" s="529"/>
      <c r="I6" s="530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4.25" customHeight="1" x14ac:dyDescent="0.25">
      <c r="A7" s="536"/>
      <c r="B7" s="537"/>
      <c r="C7" s="537"/>
      <c r="D7" s="537"/>
      <c r="E7" s="537"/>
      <c r="F7" s="537"/>
      <c r="G7" s="537"/>
      <c r="H7" s="537"/>
      <c r="I7" s="53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4.25" customHeight="1" x14ac:dyDescent="0.25">
      <c r="A8" s="539" t="s">
        <v>21</v>
      </c>
      <c r="B8" s="540"/>
      <c r="C8" s="540"/>
      <c r="D8" s="540"/>
      <c r="E8" s="540"/>
      <c r="F8" s="540"/>
      <c r="G8" s="540"/>
      <c r="H8" s="540"/>
      <c r="I8" s="54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4.25" customHeight="1" thickBot="1" x14ac:dyDescent="0.3">
      <c r="A9" s="542"/>
      <c r="B9" s="543"/>
      <c r="C9" s="543"/>
      <c r="D9" s="543"/>
      <c r="E9" s="543"/>
      <c r="F9" s="543"/>
      <c r="G9" s="543"/>
      <c r="H9" s="543"/>
      <c r="I9" s="544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66" customHeight="1" thickBot="1" x14ac:dyDescent="0.3">
      <c r="A10" s="31" t="s">
        <v>5</v>
      </c>
      <c r="B10" s="31" t="s">
        <v>22</v>
      </c>
      <c r="C10" s="31" t="s">
        <v>23</v>
      </c>
      <c r="D10" s="32" t="s">
        <v>24</v>
      </c>
      <c r="E10" s="33" t="s">
        <v>7</v>
      </c>
      <c r="F10" s="33" t="s">
        <v>25</v>
      </c>
      <c r="G10" s="34" t="s">
        <v>26</v>
      </c>
      <c r="H10" s="35" t="s">
        <v>27</v>
      </c>
      <c r="I10" s="36" t="s">
        <v>369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4.25" customHeight="1" x14ac:dyDescent="0.25">
      <c r="A11" s="534" t="s">
        <v>97</v>
      </c>
      <c r="B11" s="535"/>
      <c r="C11" s="535"/>
      <c r="D11" s="535"/>
      <c r="E11" s="267"/>
      <c r="F11" s="267"/>
      <c r="G11" s="267"/>
      <c r="H11" s="268"/>
      <c r="I11" s="269">
        <f>SUM(I13:I20)</f>
        <v>2312.1422400000001</v>
      </c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</row>
    <row r="12" spans="1:24" s="102" customFormat="1" ht="14.25" customHeight="1" thickBot="1" x14ac:dyDescent="0.3">
      <c r="A12" s="270">
        <v>1</v>
      </c>
      <c r="B12" s="531" t="s">
        <v>98</v>
      </c>
      <c r="C12" s="532"/>
      <c r="D12" s="532"/>
      <c r="E12" s="532"/>
      <c r="F12" s="532"/>
      <c r="G12" s="532"/>
      <c r="H12" s="532"/>
      <c r="I12" s="533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</row>
    <row r="13" spans="1:24" s="102" customFormat="1" ht="30" x14ac:dyDescent="0.25">
      <c r="A13" s="271" t="s">
        <v>9</v>
      </c>
      <c r="B13" s="272" t="s">
        <v>28</v>
      </c>
      <c r="C13" s="273">
        <f>VLOOKUP(A13,'MEMÓRIA DE CÁLCULO'!A:G,2,)</f>
        <v>21301</v>
      </c>
      <c r="D13" s="274" t="str">
        <f>VLOOKUP(A13,'MEMÓRIA DE CÁLCULO'!A:G,3,)</f>
        <v>PLACA DE OBRA PLOTADA EM CHAPA METÁLICA 26 , AFIXADA EM CAVALETES DE MADEIRA DE LEI (VIGOTAS 6X12CM) - PADRÃO GOINFRA</v>
      </c>
      <c r="E13" s="391" t="str">
        <f>VLOOKUP(A13,'MEMÓRIA DE CÁLCULO'!A:G,4,)</f>
        <v>m²</v>
      </c>
      <c r="F13" s="275">
        <f>VLOOKUP(A13,'MEMÓRIA DE CÁLCULO'!A:G,7,)</f>
        <v>3</v>
      </c>
      <c r="G13" s="276">
        <v>389.46</v>
      </c>
      <c r="H13" s="276">
        <v>4.13</v>
      </c>
      <c r="I13" s="277">
        <f>(G13+H13)*F13</f>
        <v>1180.77</v>
      </c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</row>
    <row r="14" spans="1:24" s="170" customFormat="1" x14ac:dyDescent="0.25">
      <c r="A14" s="278" t="s">
        <v>253</v>
      </c>
      <c r="B14" s="253" t="s">
        <v>28</v>
      </c>
      <c r="C14" s="279">
        <v>20165</v>
      </c>
      <c r="D14" s="280" t="s">
        <v>181</v>
      </c>
      <c r="E14" s="392" t="s">
        <v>11</v>
      </c>
      <c r="F14" s="281">
        <f>'MEMÓRIA DE CÁLCULO'!G14</f>
        <v>600</v>
      </c>
      <c r="G14" s="282">
        <v>0</v>
      </c>
      <c r="H14" s="282">
        <v>0.57999999999999996</v>
      </c>
      <c r="I14" s="283">
        <f t="shared" ref="I14:I18" si="0">(G14+H14)*F14</f>
        <v>348</v>
      </c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</row>
    <row r="15" spans="1:24" s="170" customFormat="1" x14ac:dyDescent="0.25">
      <c r="A15" s="278" t="s">
        <v>88</v>
      </c>
      <c r="B15" s="253" t="s">
        <v>28</v>
      </c>
      <c r="C15" s="279">
        <v>20134</v>
      </c>
      <c r="D15" s="280" t="s">
        <v>274</v>
      </c>
      <c r="E15" s="392" t="s">
        <v>10</v>
      </c>
      <c r="F15" s="284">
        <f>'MEMÓRIA DE CÁLCULO'!G16</f>
        <v>10</v>
      </c>
      <c r="G15" s="282"/>
      <c r="H15" s="282">
        <v>3.21</v>
      </c>
      <c r="I15" s="283">
        <f t="shared" si="0"/>
        <v>32.1</v>
      </c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</row>
    <row r="16" spans="1:24" s="102" customFormat="1" x14ac:dyDescent="0.25">
      <c r="A16" s="278" t="s">
        <v>99</v>
      </c>
      <c r="B16" s="253" t="s">
        <v>28</v>
      </c>
      <c r="C16" s="279">
        <v>20117</v>
      </c>
      <c r="D16" s="280" t="s">
        <v>180</v>
      </c>
      <c r="E16" s="392" t="s">
        <v>10</v>
      </c>
      <c r="F16" s="284">
        <f>'MEMÓRIA DE CÁLCULO'!G18</f>
        <v>19.391999999999999</v>
      </c>
      <c r="G16" s="282">
        <v>0</v>
      </c>
      <c r="H16" s="282">
        <v>6.97</v>
      </c>
      <c r="I16" s="283">
        <f t="shared" si="0"/>
        <v>135.16224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</row>
    <row r="17" spans="1:24" s="149" customFormat="1" x14ac:dyDescent="0.25">
      <c r="A17" s="278" t="s">
        <v>111</v>
      </c>
      <c r="B17" s="253" t="s">
        <v>28</v>
      </c>
      <c r="C17" s="279">
        <f>VLOOKUP(A17,'MEMÓRIA DE CÁLCULO'!A:G,2,)</f>
        <v>20138</v>
      </c>
      <c r="D17" s="280" t="str">
        <f>VLOOKUP(A17,'MEMÓRIA DE CÁLCULO'!A:G,3,)</f>
        <v>REMOÇÃO MANUAL DE LAVATÓRIO COM TRANSPORTE ATÉ CAÇAMBA E CARGA</v>
      </c>
      <c r="E17" s="392" t="str">
        <f>VLOOKUP(A17,'MEMÓRIA DE CÁLCULO'!A:G,4,)</f>
        <v>und</v>
      </c>
      <c r="F17" s="281">
        <f>'MEMÓRIA DE CÁLCULO'!G21</f>
        <v>5</v>
      </c>
      <c r="G17" s="282">
        <v>0</v>
      </c>
      <c r="H17" s="282">
        <v>7.17</v>
      </c>
      <c r="I17" s="283">
        <f t="shared" si="0"/>
        <v>35.85</v>
      </c>
      <c r="J17" s="150"/>
      <c r="K17" s="150"/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</row>
    <row r="18" spans="1:24" s="103" customFormat="1" x14ac:dyDescent="0.25">
      <c r="A18" s="278" t="s">
        <v>275</v>
      </c>
      <c r="B18" s="253" t="s">
        <v>28</v>
      </c>
      <c r="C18" s="279">
        <f>'MEMÓRIA DE CÁLCULO'!B23</f>
        <v>20139</v>
      </c>
      <c r="D18" s="280" t="str">
        <f>'MEMÓRIA DE CÁLCULO'!C23</f>
        <v>DEMOLIÇÃO MANUAL DE BANCADA COM TRANSPORTE ATÉ CAÇAMBA E CARGA</v>
      </c>
      <c r="E18" s="392" t="str">
        <f>VLOOKUP(A18,'MEMÓRIA DE CÁLCULO'!A:G,4,)</f>
        <v>m²</v>
      </c>
      <c r="F18" s="281">
        <f>'MEMÓRIA DE CÁLCULO'!G23</f>
        <v>1</v>
      </c>
      <c r="G18" s="282">
        <v>0</v>
      </c>
      <c r="H18" s="282">
        <v>5.36</v>
      </c>
      <c r="I18" s="283">
        <f t="shared" si="0"/>
        <v>5.36</v>
      </c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</row>
    <row r="19" spans="1:24" s="171" customFormat="1" ht="16.5" thickBot="1" x14ac:dyDescent="0.3">
      <c r="A19" s="285" t="s">
        <v>277</v>
      </c>
      <c r="B19" s="286" t="s">
        <v>28</v>
      </c>
      <c r="C19" s="287">
        <v>20167</v>
      </c>
      <c r="D19" s="244" t="s">
        <v>276</v>
      </c>
      <c r="E19" s="393" t="s">
        <v>14</v>
      </c>
      <c r="F19" s="289">
        <f>'MEMÓRIA DE CÁLCULO'!G25</f>
        <v>22.5</v>
      </c>
      <c r="G19" s="290">
        <v>0</v>
      </c>
      <c r="H19" s="290">
        <v>1.69</v>
      </c>
      <c r="I19" s="291">
        <f>(G19+H19)*F19</f>
        <v>38.024999999999999</v>
      </c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</row>
    <row r="20" spans="1:24" s="252" customFormat="1" ht="16.5" thickBot="1" x14ac:dyDescent="0.3">
      <c r="A20" s="285" t="s">
        <v>464</v>
      </c>
      <c r="B20" s="286" t="s">
        <v>28</v>
      </c>
      <c r="C20" s="292">
        <v>20106</v>
      </c>
      <c r="D20" s="390" t="s">
        <v>463</v>
      </c>
      <c r="E20" s="392" t="s">
        <v>10</v>
      </c>
      <c r="F20" s="293">
        <f>2.5*5*5</f>
        <v>62.5</v>
      </c>
      <c r="G20" s="290">
        <v>0</v>
      </c>
      <c r="H20" s="294">
        <v>8.59</v>
      </c>
      <c r="I20" s="295">
        <f>(G20+H20)*F20</f>
        <v>536.875</v>
      </c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</row>
    <row r="21" spans="1:24" s="170" customFormat="1" ht="15.75" x14ac:dyDescent="0.25">
      <c r="A21" s="545" t="s">
        <v>182</v>
      </c>
      <c r="B21" s="546"/>
      <c r="C21" s="546"/>
      <c r="D21" s="546"/>
      <c r="E21" s="546"/>
      <c r="F21" s="546"/>
      <c r="G21" s="546"/>
      <c r="H21" s="547"/>
      <c r="I21" s="296">
        <f>SUM(I23:I23)</f>
        <v>448.84000000000003</v>
      </c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</row>
    <row r="22" spans="1:24" s="170" customFormat="1" ht="15.75" x14ac:dyDescent="0.25">
      <c r="A22" s="297">
        <v>2</v>
      </c>
      <c r="B22" s="507" t="s">
        <v>257</v>
      </c>
      <c r="C22" s="507"/>
      <c r="D22" s="507"/>
      <c r="E22" s="507"/>
      <c r="F22" s="507"/>
      <c r="G22" s="507"/>
      <c r="H22" s="507"/>
      <c r="I22" s="50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</row>
    <row r="23" spans="1:24" s="170" customFormat="1" ht="15.75" thickBot="1" x14ac:dyDescent="0.3">
      <c r="A23" s="285" t="s">
        <v>89</v>
      </c>
      <c r="B23" s="286" t="s">
        <v>28</v>
      </c>
      <c r="C23" s="287">
        <v>30104</v>
      </c>
      <c r="D23" s="298" t="s">
        <v>183</v>
      </c>
      <c r="E23" s="288" t="str">
        <f>VLOOKUP(A23,'MEMÓRIA DE CÁLCULO'!A:G,4,)</f>
        <v>m³</v>
      </c>
      <c r="F23" s="289">
        <f>'MEMÓRIA DE CÁLCULO'!G31</f>
        <v>4.58</v>
      </c>
      <c r="G23" s="290">
        <v>98</v>
      </c>
      <c r="H23" s="290">
        <v>0</v>
      </c>
      <c r="I23" s="291">
        <f>(G23+H23)*F23</f>
        <v>448.84000000000003</v>
      </c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</row>
    <row r="24" spans="1:24" s="170" customFormat="1" ht="15.75" x14ac:dyDescent="0.25">
      <c r="A24" s="549" t="s">
        <v>135</v>
      </c>
      <c r="B24" s="550"/>
      <c r="C24" s="550"/>
      <c r="D24" s="550"/>
      <c r="E24" s="550"/>
      <c r="F24" s="550"/>
      <c r="G24" s="550"/>
      <c r="H24" s="550"/>
      <c r="I24" s="296">
        <f>SUM(I26:I26)</f>
        <v>84.399599999999992</v>
      </c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</row>
    <row r="25" spans="1:24" s="170" customFormat="1" ht="15.75" x14ac:dyDescent="0.25">
      <c r="A25" s="297">
        <v>3</v>
      </c>
      <c r="B25" s="507" t="s">
        <v>136</v>
      </c>
      <c r="C25" s="507"/>
      <c r="D25" s="507"/>
      <c r="E25" s="507"/>
      <c r="F25" s="507"/>
      <c r="G25" s="507"/>
      <c r="H25" s="507"/>
      <c r="I25" s="50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</row>
    <row r="26" spans="1:24" s="170" customFormat="1" ht="15.75" thickBot="1" x14ac:dyDescent="0.3">
      <c r="A26" s="285" t="s">
        <v>90</v>
      </c>
      <c r="B26" s="286" t="s">
        <v>28</v>
      </c>
      <c r="C26" s="287">
        <v>60305</v>
      </c>
      <c r="D26" s="298" t="s">
        <v>273</v>
      </c>
      <c r="E26" s="288" t="s">
        <v>134</v>
      </c>
      <c r="F26" s="289">
        <f>'MEMÓRIA DE CÁLCULO'!G35</f>
        <v>7.32</v>
      </c>
      <c r="G26" s="290">
        <v>7.75</v>
      </c>
      <c r="H26" s="290">
        <v>3.78</v>
      </c>
      <c r="I26" s="291">
        <f>(G26+H26)*F26</f>
        <v>84.399599999999992</v>
      </c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</row>
    <row r="27" spans="1:24" s="146" customFormat="1" ht="14.25" customHeight="1" x14ac:dyDescent="0.25">
      <c r="A27" s="548" t="s">
        <v>12</v>
      </c>
      <c r="B27" s="506"/>
      <c r="C27" s="506"/>
      <c r="D27" s="506"/>
      <c r="E27" s="506"/>
      <c r="F27" s="506"/>
      <c r="G27" s="506"/>
      <c r="H27" s="506"/>
      <c r="I27" s="299">
        <f>SUM(I29:I61)</f>
        <v>46696.237000000008</v>
      </c>
      <c r="J27" s="163"/>
      <c r="K27" s="163"/>
      <c r="L27" s="163"/>
      <c r="M27" s="163"/>
      <c r="N27" s="163"/>
      <c r="O27" s="163"/>
      <c r="P27" s="163"/>
      <c r="Q27" s="163"/>
      <c r="R27" s="163"/>
      <c r="S27" s="163"/>
      <c r="T27" s="163"/>
      <c r="U27" s="163"/>
      <c r="V27" s="163"/>
      <c r="W27" s="163"/>
      <c r="X27" s="163"/>
    </row>
    <row r="28" spans="1:24" ht="14.25" customHeight="1" x14ac:dyDescent="0.25">
      <c r="A28" s="297">
        <v>4</v>
      </c>
      <c r="B28" s="507" t="s">
        <v>171</v>
      </c>
      <c r="C28" s="507"/>
      <c r="D28" s="507"/>
      <c r="E28" s="507"/>
      <c r="F28" s="507"/>
      <c r="G28" s="507"/>
      <c r="H28" s="507"/>
      <c r="I28" s="508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s="170" customFormat="1" ht="14.25" customHeight="1" x14ac:dyDescent="0.25">
      <c r="A29" s="278" t="s">
        <v>91</v>
      </c>
      <c r="B29" s="253" t="s">
        <v>28</v>
      </c>
      <c r="C29" s="279">
        <v>71194</v>
      </c>
      <c r="D29" s="280" t="s">
        <v>199</v>
      </c>
      <c r="E29" s="281" t="s">
        <v>11</v>
      </c>
      <c r="F29" s="300">
        <f>'MEMÓRIA DE CÁLCULO'!G39</f>
        <v>530</v>
      </c>
      <c r="G29" s="282">
        <v>2.13</v>
      </c>
      <c r="H29" s="282">
        <v>8.08</v>
      </c>
      <c r="I29" s="283">
        <f>(G29+H29)*F29</f>
        <v>5411.3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s="153" customFormat="1" ht="14.25" customHeight="1" x14ac:dyDescent="0.25">
      <c r="A30" s="278" t="s">
        <v>92</v>
      </c>
      <c r="B30" s="253" t="s">
        <v>28</v>
      </c>
      <c r="C30" s="279">
        <v>71195</v>
      </c>
      <c r="D30" s="280" t="s">
        <v>184</v>
      </c>
      <c r="E30" s="281" t="s">
        <v>11</v>
      </c>
      <c r="F30" s="300">
        <f>'MEMÓRIA DE CÁLCULO'!G41</f>
        <v>115</v>
      </c>
      <c r="G30" s="282">
        <v>2.71</v>
      </c>
      <c r="H30" s="282">
        <v>9.51</v>
      </c>
      <c r="I30" s="283">
        <f t="shared" ref="I30:I61" si="1">(G30+H30)*F30</f>
        <v>1405.3</v>
      </c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</row>
    <row r="31" spans="1:24" s="153" customFormat="1" ht="14.25" customHeight="1" x14ac:dyDescent="0.25">
      <c r="A31" s="278" t="s">
        <v>116</v>
      </c>
      <c r="B31" s="253" t="s">
        <v>28</v>
      </c>
      <c r="C31" s="279">
        <v>71291</v>
      </c>
      <c r="D31" s="280" t="s">
        <v>185</v>
      </c>
      <c r="E31" s="281" t="s">
        <v>11</v>
      </c>
      <c r="F31" s="300">
        <f>'MEMÓRIA DE CÁLCULO'!G43</f>
        <v>1464.1</v>
      </c>
      <c r="G31" s="282">
        <v>2.89</v>
      </c>
      <c r="H31" s="282">
        <v>2.61</v>
      </c>
      <c r="I31" s="283">
        <f t="shared" si="1"/>
        <v>8052.5499999999993</v>
      </c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</row>
    <row r="32" spans="1:24" s="153" customFormat="1" ht="14.25" customHeight="1" x14ac:dyDescent="0.25">
      <c r="A32" s="278" t="s">
        <v>117</v>
      </c>
      <c r="B32" s="253" t="s">
        <v>28</v>
      </c>
      <c r="C32" s="279">
        <v>71293</v>
      </c>
      <c r="D32" s="280" t="s">
        <v>186</v>
      </c>
      <c r="E32" s="281" t="s">
        <v>11</v>
      </c>
      <c r="F32" s="300">
        <f>'MEMÓRIA DE CÁLCULO'!G45</f>
        <v>599.6</v>
      </c>
      <c r="G32" s="282">
        <v>6.59</v>
      </c>
      <c r="H32" s="282">
        <v>3.08</v>
      </c>
      <c r="I32" s="283">
        <f t="shared" si="1"/>
        <v>5798.1320000000005</v>
      </c>
      <c r="J32" s="168"/>
      <c r="K32" s="168"/>
      <c r="L32" s="168"/>
      <c r="M32" s="168"/>
      <c r="N32" s="168"/>
      <c r="O32" s="168"/>
      <c r="P32" s="168"/>
      <c r="Q32" s="168"/>
      <c r="R32" s="168"/>
      <c r="S32" s="168"/>
      <c r="T32" s="168"/>
      <c r="U32" s="168"/>
      <c r="V32" s="168"/>
      <c r="W32" s="168"/>
      <c r="X32" s="168"/>
    </row>
    <row r="33" spans="1:24" s="153" customFormat="1" ht="14.25" customHeight="1" x14ac:dyDescent="0.25">
      <c r="A33" s="278" t="s">
        <v>118</v>
      </c>
      <c r="B33" s="253" t="s">
        <v>28</v>
      </c>
      <c r="C33" s="279">
        <v>70564</v>
      </c>
      <c r="D33" s="280" t="s">
        <v>278</v>
      </c>
      <c r="E33" s="281" t="s">
        <v>11</v>
      </c>
      <c r="F33" s="300">
        <f>'MEMÓRIA DE CÁLCULO'!G47</f>
        <v>29.7</v>
      </c>
      <c r="G33" s="282">
        <v>4.05</v>
      </c>
      <c r="H33" s="282">
        <v>2.85</v>
      </c>
      <c r="I33" s="283">
        <f t="shared" si="1"/>
        <v>204.93</v>
      </c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</row>
    <row r="34" spans="1:24" s="153" customFormat="1" ht="14.25" customHeight="1" x14ac:dyDescent="0.25">
      <c r="A34" s="278" t="s">
        <v>119</v>
      </c>
      <c r="B34" s="253" t="s">
        <v>28</v>
      </c>
      <c r="C34" s="279">
        <v>70691</v>
      </c>
      <c r="D34" s="280" t="s">
        <v>187</v>
      </c>
      <c r="E34" s="281" t="s">
        <v>14</v>
      </c>
      <c r="F34" s="300">
        <f>'MEMÓRIA DE CÁLCULO'!G49</f>
        <v>111</v>
      </c>
      <c r="G34" s="282">
        <v>2.66</v>
      </c>
      <c r="H34" s="282">
        <v>7.13</v>
      </c>
      <c r="I34" s="283">
        <f t="shared" si="1"/>
        <v>1086.6899999999998</v>
      </c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</row>
    <row r="35" spans="1:24" s="146" customFormat="1" ht="14.25" customHeight="1" x14ac:dyDescent="0.25">
      <c r="A35" s="278" t="s">
        <v>120</v>
      </c>
      <c r="B35" s="253" t="s">
        <v>28</v>
      </c>
      <c r="C35" s="279">
        <v>71440</v>
      </c>
      <c r="D35" s="280" t="s">
        <v>188</v>
      </c>
      <c r="E35" s="281" t="s">
        <v>14</v>
      </c>
      <c r="F35" s="300">
        <f>'MEMÓRIA DE CÁLCULO'!G51</f>
        <v>16</v>
      </c>
      <c r="G35" s="282">
        <v>8.81</v>
      </c>
      <c r="H35" s="282">
        <v>9.98</v>
      </c>
      <c r="I35" s="283">
        <f t="shared" si="1"/>
        <v>300.64</v>
      </c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63"/>
      <c r="X35" s="163"/>
    </row>
    <row r="36" spans="1:24" s="111" customFormat="1" ht="14.25" customHeight="1" x14ac:dyDescent="0.25">
      <c r="A36" s="278" t="s">
        <v>121</v>
      </c>
      <c r="B36" s="253" t="s">
        <v>28</v>
      </c>
      <c r="C36" s="279">
        <v>71441</v>
      </c>
      <c r="D36" s="280" t="s">
        <v>296</v>
      </c>
      <c r="E36" s="281" t="str">
        <f>VLOOKUP(A36,'MEMÓRIA DE CÁLCULO'!A:G,4,)</f>
        <v>und</v>
      </c>
      <c r="F36" s="300">
        <f>'MEMÓRIA DE CÁLCULO'!G53</f>
        <v>4</v>
      </c>
      <c r="G36" s="282">
        <v>13.9</v>
      </c>
      <c r="H36" s="282">
        <v>17.600000000000001</v>
      </c>
      <c r="I36" s="283">
        <f t="shared" si="1"/>
        <v>126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s="155" customFormat="1" ht="14.25" customHeight="1" x14ac:dyDescent="0.25">
      <c r="A37" s="278" t="s">
        <v>122</v>
      </c>
      <c r="B37" s="253" t="s">
        <v>28</v>
      </c>
      <c r="C37" s="279">
        <v>71443</v>
      </c>
      <c r="D37" s="280" t="s">
        <v>259</v>
      </c>
      <c r="E37" s="281" t="s">
        <v>14</v>
      </c>
      <c r="F37" s="300">
        <f>'MEMÓRIA DE CÁLCULO'!G55</f>
        <v>10</v>
      </c>
      <c r="G37" s="282">
        <v>14.06</v>
      </c>
      <c r="H37" s="282">
        <v>17.600000000000001</v>
      </c>
      <c r="I37" s="283">
        <f t="shared" si="1"/>
        <v>316.60000000000002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s="170" customFormat="1" ht="14.25" customHeight="1" x14ac:dyDescent="0.25">
      <c r="A38" s="278" t="s">
        <v>123</v>
      </c>
      <c r="B38" s="253" t="s">
        <v>28</v>
      </c>
      <c r="C38" s="279">
        <v>71431</v>
      </c>
      <c r="D38" s="280" t="s">
        <v>198</v>
      </c>
      <c r="E38" s="281" t="s">
        <v>14</v>
      </c>
      <c r="F38" s="300">
        <f>'MEMÓRIA DE CÁLCULO'!G57</f>
        <v>4</v>
      </c>
      <c r="G38" s="282">
        <v>11.35</v>
      </c>
      <c r="H38" s="282">
        <v>13.79</v>
      </c>
      <c r="I38" s="283">
        <f t="shared" si="1"/>
        <v>100.56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s="155" customFormat="1" ht="14.25" customHeight="1" x14ac:dyDescent="0.25">
      <c r="A39" s="278" t="s">
        <v>156</v>
      </c>
      <c r="B39" s="253" t="s">
        <v>28</v>
      </c>
      <c r="C39" s="279">
        <v>72570</v>
      </c>
      <c r="D39" s="280" t="s">
        <v>189</v>
      </c>
      <c r="E39" s="281" t="str">
        <f>VLOOKUP(A39,'MEMÓRIA DE CÁLCULO'!A:G,4,)</f>
        <v>und</v>
      </c>
      <c r="F39" s="300">
        <f>'MEMÓRIA DE CÁLCULO'!G59</f>
        <v>49</v>
      </c>
      <c r="G39" s="282">
        <v>11.23</v>
      </c>
      <c r="H39" s="282">
        <v>13.79</v>
      </c>
      <c r="I39" s="283">
        <f t="shared" si="1"/>
        <v>1225.98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s="171" customFormat="1" ht="14.25" customHeight="1" x14ac:dyDescent="0.25">
      <c r="A40" s="278" t="s">
        <v>157</v>
      </c>
      <c r="B40" s="253" t="s">
        <v>28</v>
      </c>
      <c r="C40" s="279">
        <v>72579</v>
      </c>
      <c r="D40" s="265" t="s">
        <v>281</v>
      </c>
      <c r="E40" s="281" t="s">
        <v>14</v>
      </c>
      <c r="F40" s="300">
        <f>'MEMÓRIA DE CÁLCULO'!G61</f>
        <v>32</v>
      </c>
      <c r="G40" s="282">
        <v>12.7</v>
      </c>
      <c r="H40" s="282">
        <v>15.22</v>
      </c>
      <c r="I40" s="283">
        <f t="shared" si="1"/>
        <v>893.44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s="155" customFormat="1" ht="14.25" customHeight="1" x14ac:dyDescent="0.25">
      <c r="A41" s="278" t="s">
        <v>159</v>
      </c>
      <c r="B41" s="253" t="s">
        <v>28</v>
      </c>
      <c r="C41" s="279">
        <v>71173</v>
      </c>
      <c r="D41" s="280" t="s">
        <v>190</v>
      </c>
      <c r="E41" s="281" t="str">
        <f>VLOOKUP(A41,'MEMÓRIA DE CÁLCULO'!A:G,4,)</f>
        <v>und</v>
      </c>
      <c r="F41" s="300">
        <f>'MEMÓRIA DE CÁLCULO'!G63</f>
        <v>4</v>
      </c>
      <c r="G41" s="282">
        <v>50.85</v>
      </c>
      <c r="H41" s="282">
        <v>42.81</v>
      </c>
      <c r="I41" s="283">
        <f t="shared" si="1"/>
        <v>374.64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s="170" customFormat="1" ht="14.25" customHeight="1" x14ac:dyDescent="0.25">
      <c r="A42" s="278" t="s">
        <v>160</v>
      </c>
      <c r="B42" s="253" t="s">
        <v>28</v>
      </c>
      <c r="C42" s="279">
        <v>71450</v>
      </c>
      <c r="D42" s="280" t="s">
        <v>191</v>
      </c>
      <c r="E42" s="281" t="s">
        <v>14</v>
      </c>
      <c r="F42" s="300">
        <f>'MEMÓRIA DE CÁLCULO'!G65</f>
        <v>8</v>
      </c>
      <c r="G42" s="282">
        <v>97.92</v>
      </c>
      <c r="H42" s="282">
        <v>28.54</v>
      </c>
      <c r="I42" s="283">
        <f t="shared" si="1"/>
        <v>1011.6800000000001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s="155" customFormat="1" ht="31.5" customHeight="1" x14ac:dyDescent="0.25">
      <c r="A43" s="278" t="s">
        <v>161</v>
      </c>
      <c r="B43" s="253" t="s">
        <v>28</v>
      </c>
      <c r="C43" s="279">
        <v>71647</v>
      </c>
      <c r="D43" s="280" t="s">
        <v>192</v>
      </c>
      <c r="E43" s="281" t="s">
        <v>14</v>
      </c>
      <c r="F43" s="300">
        <f>'MEMÓRIA DE CÁLCULO'!G67</f>
        <v>8</v>
      </c>
      <c r="G43" s="282">
        <v>30</v>
      </c>
      <c r="H43" s="282">
        <v>15.79</v>
      </c>
      <c r="I43" s="283">
        <f t="shared" si="1"/>
        <v>366.32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s="155" customFormat="1" ht="14.25" customHeight="1" x14ac:dyDescent="0.25">
      <c r="A44" s="278" t="s">
        <v>162</v>
      </c>
      <c r="B44" s="253" t="s">
        <v>28</v>
      </c>
      <c r="C44" s="279">
        <v>71614</v>
      </c>
      <c r="D44" s="280" t="s">
        <v>193</v>
      </c>
      <c r="E44" s="281" t="s">
        <v>14</v>
      </c>
      <c r="F44" s="300">
        <f>'MEMÓRIA DE CÁLCULO'!G69</f>
        <v>3</v>
      </c>
      <c r="G44" s="282">
        <v>82.45</v>
      </c>
      <c r="H44" s="282">
        <v>15.34</v>
      </c>
      <c r="I44" s="283">
        <f t="shared" si="1"/>
        <v>293.37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s="155" customFormat="1" ht="14.25" customHeight="1" x14ac:dyDescent="0.25">
      <c r="A45" s="278" t="s">
        <v>163</v>
      </c>
      <c r="B45" s="253" t="s">
        <v>28</v>
      </c>
      <c r="C45" s="279">
        <v>71290</v>
      </c>
      <c r="D45" s="280" t="s">
        <v>194</v>
      </c>
      <c r="E45" s="281" t="str">
        <f>VLOOKUP(A45,'MEMÓRIA DE CÁLCULO'!A:G,4,)</f>
        <v>m</v>
      </c>
      <c r="F45" s="284">
        <f>'MEMÓRIA DE CÁLCULO'!G71</f>
        <v>1754.3</v>
      </c>
      <c r="G45" s="282">
        <v>1.78</v>
      </c>
      <c r="H45" s="282">
        <v>2.37</v>
      </c>
      <c r="I45" s="283">
        <f t="shared" si="1"/>
        <v>7280.3450000000003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s="155" customFormat="1" ht="31.5" customHeight="1" x14ac:dyDescent="0.25">
      <c r="A46" s="278" t="s">
        <v>164</v>
      </c>
      <c r="B46" s="253" t="s">
        <v>28</v>
      </c>
      <c r="C46" s="279">
        <v>71649</v>
      </c>
      <c r="D46" s="280" t="s">
        <v>195</v>
      </c>
      <c r="E46" s="281" t="s">
        <v>14</v>
      </c>
      <c r="F46" s="300">
        <f>'MEMÓRIA DE CÁLCULO'!G73</f>
        <v>46</v>
      </c>
      <c r="G46" s="282">
        <v>107.45</v>
      </c>
      <c r="H46" s="282">
        <v>17.010000000000002</v>
      </c>
      <c r="I46" s="283">
        <f t="shared" si="1"/>
        <v>5725.1600000000008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s="173" customFormat="1" ht="16.5" customHeight="1" x14ac:dyDescent="0.25">
      <c r="A47" s="422" t="s">
        <v>165</v>
      </c>
      <c r="B47" s="420" t="s">
        <v>370</v>
      </c>
      <c r="C47" s="301" t="s">
        <v>196</v>
      </c>
      <c r="D47" s="302" t="s">
        <v>197</v>
      </c>
      <c r="E47" s="303" t="s">
        <v>14</v>
      </c>
      <c r="F47" s="304">
        <f>'MEMÓRIA DE CÁLCULO'!G75</f>
        <v>13</v>
      </c>
      <c r="G47" s="305">
        <v>30.9</v>
      </c>
      <c r="H47" s="305">
        <v>16.98</v>
      </c>
      <c r="I47" s="306">
        <f>(G47+H47)*F47</f>
        <v>622.43999999999994</v>
      </c>
      <c r="J47" s="183"/>
      <c r="K47" s="183"/>
      <c r="L47" s="183"/>
      <c r="M47" s="183"/>
      <c r="N47" s="183"/>
      <c r="O47" s="183"/>
      <c r="P47" s="183"/>
      <c r="Q47" s="183"/>
      <c r="R47" s="183"/>
      <c r="S47" s="183"/>
      <c r="T47" s="183"/>
      <c r="U47" s="183"/>
      <c r="V47" s="183"/>
      <c r="W47" s="183"/>
      <c r="X47" s="183"/>
    </row>
    <row r="48" spans="1:24" s="155" customFormat="1" ht="14.25" customHeight="1" x14ac:dyDescent="0.25">
      <c r="A48" s="278" t="s">
        <v>166</v>
      </c>
      <c r="B48" s="253" t="s">
        <v>28</v>
      </c>
      <c r="C48" s="279">
        <v>71741</v>
      </c>
      <c r="D48" s="280" t="s">
        <v>200</v>
      </c>
      <c r="E48" s="281" t="str">
        <f>VLOOKUP(A48,'MEMÓRIA DE CÁLCULO'!A:G,4,)</f>
        <v>und</v>
      </c>
      <c r="F48" s="300">
        <f>'MEMÓRIA DE CÁLCULO'!G77</f>
        <v>2</v>
      </c>
      <c r="G48" s="282">
        <v>1.82</v>
      </c>
      <c r="H48" s="282">
        <v>1.42</v>
      </c>
      <c r="I48" s="283">
        <f t="shared" si="1"/>
        <v>6.48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s="170" customFormat="1" ht="14.25" customHeight="1" x14ac:dyDescent="0.25">
      <c r="A49" s="278" t="s">
        <v>167</v>
      </c>
      <c r="B49" s="253" t="s">
        <v>28</v>
      </c>
      <c r="C49" s="279">
        <v>71742</v>
      </c>
      <c r="D49" s="280" t="s">
        <v>201</v>
      </c>
      <c r="E49" s="281" t="s">
        <v>14</v>
      </c>
      <c r="F49" s="300">
        <f>'MEMÓRIA DE CÁLCULO'!G79</f>
        <v>3</v>
      </c>
      <c r="G49" s="282">
        <v>2.09</v>
      </c>
      <c r="H49" s="282">
        <v>2.37</v>
      </c>
      <c r="I49" s="283">
        <f t="shared" si="1"/>
        <v>13.379999999999999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s="171" customFormat="1" ht="14.25" customHeight="1" x14ac:dyDescent="0.25">
      <c r="A50" s="278" t="s">
        <v>284</v>
      </c>
      <c r="B50" s="253" t="s">
        <v>28</v>
      </c>
      <c r="C50" s="279">
        <v>71743</v>
      </c>
      <c r="D50" s="280" t="s">
        <v>279</v>
      </c>
      <c r="E50" s="281" t="s">
        <v>14</v>
      </c>
      <c r="F50" s="300">
        <f>'MEMÓRIA DE CÁLCULO'!G81</f>
        <v>20</v>
      </c>
      <c r="G50" s="282">
        <v>4.1100000000000003</v>
      </c>
      <c r="H50" s="282">
        <v>3.32</v>
      </c>
      <c r="I50" s="283">
        <f t="shared" si="1"/>
        <v>148.6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s="171" customFormat="1" ht="14.25" customHeight="1" x14ac:dyDescent="0.25">
      <c r="A51" s="278" t="s">
        <v>285</v>
      </c>
      <c r="B51" s="253" t="s">
        <v>28</v>
      </c>
      <c r="C51" s="279">
        <v>71744</v>
      </c>
      <c r="D51" s="265" t="s">
        <v>280</v>
      </c>
      <c r="E51" s="281" t="s">
        <v>14</v>
      </c>
      <c r="F51" s="300">
        <f>'MEMÓRIA DE CÁLCULO'!G83</f>
        <v>20</v>
      </c>
      <c r="G51" s="282">
        <v>4.54</v>
      </c>
      <c r="H51" s="282">
        <v>4.28</v>
      </c>
      <c r="I51" s="283">
        <f t="shared" si="1"/>
        <v>176.4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s="170" customFormat="1" ht="14.25" customHeight="1" x14ac:dyDescent="0.25">
      <c r="A52" s="278" t="s">
        <v>286</v>
      </c>
      <c r="B52" s="253" t="s">
        <v>28</v>
      </c>
      <c r="C52" s="279">
        <v>72173</v>
      </c>
      <c r="D52" s="280" t="s">
        <v>202</v>
      </c>
      <c r="E52" s="281" t="s">
        <v>14</v>
      </c>
      <c r="F52" s="300">
        <f>'MEMÓRIA DE CÁLCULO'!G85</f>
        <v>2</v>
      </c>
      <c r="G52" s="282">
        <v>233.32</v>
      </c>
      <c r="H52" s="282">
        <v>285.48</v>
      </c>
      <c r="I52" s="283">
        <f t="shared" si="1"/>
        <v>1037.5999999999999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s="171" customFormat="1" ht="14.25" customHeight="1" x14ac:dyDescent="0.25">
      <c r="A53" s="278" t="s">
        <v>287</v>
      </c>
      <c r="B53" s="253" t="s">
        <v>28</v>
      </c>
      <c r="C53" s="279">
        <v>72172</v>
      </c>
      <c r="D53" s="265" t="s">
        <v>282</v>
      </c>
      <c r="E53" s="281" t="s">
        <v>14</v>
      </c>
      <c r="F53" s="300">
        <f>'MEMÓRIA DE CÁLCULO'!G87</f>
        <v>2</v>
      </c>
      <c r="G53" s="282">
        <v>264.89999999999998</v>
      </c>
      <c r="H53" s="282">
        <v>190.32</v>
      </c>
      <c r="I53" s="283">
        <f t="shared" si="1"/>
        <v>910.43999999999994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s="170" customFormat="1" ht="14.25" customHeight="1" x14ac:dyDescent="0.25">
      <c r="A54" s="278" t="s">
        <v>288</v>
      </c>
      <c r="B54" s="253" t="s">
        <v>28</v>
      </c>
      <c r="C54" s="279">
        <v>71455</v>
      </c>
      <c r="D54" s="280" t="s">
        <v>203</v>
      </c>
      <c r="E54" s="281" t="s">
        <v>14</v>
      </c>
      <c r="F54" s="300">
        <f>'MEMÓRIA DE CÁLCULO'!G89</f>
        <v>6</v>
      </c>
      <c r="G54" s="282">
        <v>150.03</v>
      </c>
      <c r="H54" s="282">
        <v>47.58</v>
      </c>
      <c r="I54" s="283">
        <f t="shared" si="1"/>
        <v>1185.6600000000001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s="170" customFormat="1" ht="14.25" customHeight="1" x14ac:dyDescent="0.25">
      <c r="A55" s="278" t="s">
        <v>289</v>
      </c>
      <c r="B55" s="253" t="s">
        <v>28</v>
      </c>
      <c r="C55" s="279">
        <v>71451</v>
      </c>
      <c r="D55" s="280" t="s">
        <v>204</v>
      </c>
      <c r="E55" s="281" t="s">
        <v>14</v>
      </c>
      <c r="F55" s="300">
        <f>'MEMÓRIA DE CÁLCULO'!G91</f>
        <v>5</v>
      </c>
      <c r="G55" s="282">
        <v>112.84</v>
      </c>
      <c r="H55" s="282">
        <v>28.54</v>
      </c>
      <c r="I55" s="283">
        <f t="shared" si="1"/>
        <v>706.9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s="171" customFormat="1" ht="14.25" customHeight="1" x14ac:dyDescent="0.25">
      <c r="A56" s="278" t="s">
        <v>290</v>
      </c>
      <c r="B56" s="253" t="s">
        <v>28</v>
      </c>
      <c r="C56" s="279">
        <v>71171</v>
      </c>
      <c r="D56" s="265" t="s">
        <v>283</v>
      </c>
      <c r="E56" s="281" t="s">
        <v>14</v>
      </c>
      <c r="F56" s="300">
        <f>'MEMÓRIA DE CÁLCULO'!G93</f>
        <v>15</v>
      </c>
      <c r="G56" s="282">
        <v>11.29</v>
      </c>
      <c r="H56" s="282">
        <v>14.27</v>
      </c>
      <c r="I56" s="283">
        <f t="shared" si="1"/>
        <v>383.4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s="171" customFormat="1" ht="14.25" customHeight="1" x14ac:dyDescent="0.25">
      <c r="A57" s="278" t="s">
        <v>291</v>
      </c>
      <c r="B57" s="253" t="s">
        <v>28</v>
      </c>
      <c r="C57" s="279">
        <v>71173</v>
      </c>
      <c r="D57" s="265" t="s">
        <v>190</v>
      </c>
      <c r="E57" s="281" t="s">
        <v>14</v>
      </c>
      <c r="F57" s="300">
        <f>'MEMÓRIA DE CÁLCULO'!G95</f>
        <v>2</v>
      </c>
      <c r="G57" s="282">
        <v>50.85</v>
      </c>
      <c r="H57" s="282">
        <v>42.81</v>
      </c>
      <c r="I57" s="283">
        <f t="shared" si="1"/>
        <v>187.32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s="170" customFormat="1" ht="14.25" customHeight="1" x14ac:dyDescent="0.25">
      <c r="A58" s="278" t="s">
        <v>292</v>
      </c>
      <c r="B58" s="253" t="s">
        <v>28</v>
      </c>
      <c r="C58" s="279">
        <v>71174</v>
      </c>
      <c r="D58" s="280" t="s">
        <v>506</v>
      </c>
      <c r="E58" s="281" t="s">
        <v>14</v>
      </c>
      <c r="F58" s="300">
        <f>'MEMÓRIA DE CÁLCULO'!G97</f>
        <v>1</v>
      </c>
      <c r="G58" s="282">
        <v>59.23</v>
      </c>
      <c r="H58" s="282">
        <v>42.81</v>
      </c>
      <c r="I58" s="283">
        <f t="shared" si="1"/>
        <v>102.03999999999999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s="170" customFormat="1" ht="14.25" customHeight="1" x14ac:dyDescent="0.25">
      <c r="A59" s="278" t="s">
        <v>293</v>
      </c>
      <c r="B59" s="253" t="s">
        <v>28</v>
      </c>
      <c r="C59" s="279">
        <v>71186</v>
      </c>
      <c r="D59" s="280" t="s">
        <v>206</v>
      </c>
      <c r="E59" s="281" t="s">
        <v>14</v>
      </c>
      <c r="F59" s="300">
        <f>'MEMÓRIA DE CÁLCULO'!G99</f>
        <v>1</v>
      </c>
      <c r="G59" s="282">
        <v>145</v>
      </c>
      <c r="H59" s="282">
        <v>47.58</v>
      </c>
      <c r="I59" s="283">
        <f t="shared" si="1"/>
        <v>192.57999999999998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s="170" customFormat="1" ht="29.25" customHeight="1" x14ac:dyDescent="0.25">
      <c r="A60" s="422" t="s">
        <v>294</v>
      </c>
      <c r="B60" s="420" t="s">
        <v>228</v>
      </c>
      <c r="C60" s="301">
        <v>97595</v>
      </c>
      <c r="D60" s="302" t="s">
        <v>207</v>
      </c>
      <c r="E60" s="303" t="s">
        <v>14</v>
      </c>
      <c r="F60" s="304">
        <f>'MEMÓRIA DE CÁLCULO'!G101</f>
        <v>2</v>
      </c>
      <c r="G60" s="551">
        <v>94.6</v>
      </c>
      <c r="H60" s="552"/>
      <c r="I60" s="306">
        <f t="shared" si="1"/>
        <v>189.2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s="173" customFormat="1" ht="15" customHeight="1" thickBot="1" x14ac:dyDescent="0.3">
      <c r="A61" s="422" t="s">
        <v>295</v>
      </c>
      <c r="B61" s="307" t="s">
        <v>371</v>
      </c>
      <c r="C61" s="308" t="s">
        <v>196</v>
      </c>
      <c r="D61" s="309" t="s">
        <v>208</v>
      </c>
      <c r="E61" s="310" t="s">
        <v>14</v>
      </c>
      <c r="F61" s="311">
        <f>'MEMÓRIA DE CÁLCULO'!G103</f>
        <v>2</v>
      </c>
      <c r="G61" s="305">
        <v>422.49</v>
      </c>
      <c r="H61" s="305">
        <f>3.19+4.4</f>
        <v>7.59</v>
      </c>
      <c r="I61" s="312">
        <f t="shared" si="1"/>
        <v>860.16</v>
      </c>
      <c r="J61" s="183"/>
      <c r="K61" s="183"/>
      <c r="L61" s="183"/>
      <c r="M61" s="183"/>
      <c r="N61" s="183"/>
      <c r="O61" s="183"/>
      <c r="P61" s="183"/>
      <c r="Q61" s="183"/>
      <c r="R61" s="183"/>
      <c r="S61" s="183"/>
      <c r="T61" s="183"/>
      <c r="U61" s="183"/>
      <c r="V61" s="183"/>
      <c r="W61" s="183"/>
      <c r="X61" s="183"/>
    </row>
    <row r="62" spans="1:24" ht="14.25" customHeight="1" x14ac:dyDescent="0.25">
      <c r="A62" s="505" t="s">
        <v>368</v>
      </c>
      <c r="B62" s="511"/>
      <c r="C62" s="511"/>
      <c r="D62" s="511"/>
      <c r="E62" s="511"/>
      <c r="F62" s="511"/>
      <c r="G62" s="511"/>
      <c r="H62" s="511"/>
      <c r="I62" s="313">
        <f>SUM(I64:I98)</f>
        <v>14689.269999999997</v>
      </c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ht="14.25" customHeight="1" x14ac:dyDescent="0.25">
      <c r="A63" s="297">
        <v>5</v>
      </c>
      <c r="B63" s="507" t="s">
        <v>172</v>
      </c>
      <c r="C63" s="507"/>
      <c r="D63" s="507"/>
      <c r="E63" s="507"/>
      <c r="F63" s="507"/>
      <c r="G63" s="507"/>
      <c r="H63" s="507"/>
      <c r="I63" s="508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ht="26.25" customHeight="1" x14ac:dyDescent="0.25">
      <c r="A64" s="278" t="s">
        <v>100</v>
      </c>
      <c r="B64" s="253" t="s">
        <v>28</v>
      </c>
      <c r="C64" s="279">
        <v>80504</v>
      </c>
      <c r="D64" s="280" t="s">
        <v>260</v>
      </c>
      <c r="E64" s="281" t="s">
        <v>14</v>
      </c>
      <c r="F64" s="284">
        <f>'MEMÓRIA DE CÁLCULO'!G108</f>
        <v>4</v>
      </c>
      <c r="G64" s="282">
        <v>512.79</v>
      </c>
      <c r="H64" s="282">
        <v>114.92</v>
      </c>
      <c r="I64" s="283">
        <f>(H64+G64)*F64</f>
        <v>2510.8399999999997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s="180" customFormat="1" ht="40.5" customHeight="1" x14ac:dyDescent="0.25">
      <c r="A65" s="278" t="s">
        <v>93</v>
      </c>
      <c r="B65" s="253" t="s">
        <v>28</v>
      </c>
      <c r="C65" s="279">
        <v>80505</v>
      </c>
      <c r="D65" s="314" t="s">
        <v>383</v>
      </c>
      <c r="E65" s="281" t="s">
        <v>14</v>
      </c>
      <c r="F65" s="284">
        <f>'MEMÓRIA DE CÁLCULO'!G110</f>
        <v>2</v>
      </c>
      <c r="G65" s="282">
        <v>1338.51</v>
      </c>
      <c r="H65" s="282">
        <v>114.92</v>
      </c>
      <c r="I65" s="283">
        <f>(H65+G65)*F65</f>
        <v>2906.86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4.25" customHeight="1" x14ac:dyDescent="0.25">
      <c r="A66" s="278" t="s">
        <v>124</v>
      </c>
      <c r="B66" s="253" t="s">
        <v>28</v>
      </c>
      <c r="C66" s="279">
        <v>80510</v>
      </c>
      <c r="D66" s="280" t="s">
        <v>209</v>
      </c>
      <c r="E66" s="281" t="s">
        <v>14</v>
      </c>
      <c r="F66" s="284">
        <f>'MEMÓRIA DE CÁLCULO'!G112</f>
        <v>6</v>
      </c>
      <c r="G66" s="282">
        <v>11.33</v>
      </c>
      <c r="H66" s="282">
        <v>7.17</v>
      </c>
      <c r="I66" s="283">
        <f t="shared" ref="I66:I92" si="2">(H66+G66)*F66</f>
        <v>111</v>
      </c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</row>
    <row r="67" spans="1:24" s="111" customFormat="1" ht="14.25" customHeight="1" x14ac:dyDescent="0.25">
      <c r="A67" s="278" t="s">
        <v>125</v>
      </c>
      <c r="B67" s="253" t="s">
        <v>28</v>
      </c>
      <c r="C67" s="279">
        <v>80514</v>
      </c>
      <c r="D67" s="280" t="s">
        <v>210</v>
      </c>
      <c r="E67" s="281" t="s">
        <v>14</v>
      </c>
      <c r="F67" s="284">
        <f>'MEMÓRIA DE CÁLCULO'!G113</f>
        <v>6</v>
      </c>
      <c r="G67" s="282">
        <v>40.83</v>
      </c>
      <c r="H67" s="282">
        <v>6.69</v>
      </c>
      <c r="I67" s="283">
        <f t="shared" si="2"/>
        <v>285.12</v>
      </c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</row>
    <row r="68" spans="1:24" s="111" customFormat="1" ht="14.25" customHeight="1" x14ac:dyDescent="0.25">
      <c r="A68" s="278" t="s">
        <v>126</v>
      </c>
      <c r="B68" s="253" t="s">
        <v>28</v>
      </c>
      <c r="C68" s="279">
        <v>80520</v>
      </c>
      <c r="D68" s="280" t="s">
        <v>211</v>
      </c>
      <c r="E68" s="281" t="s">
        <v>222</v>
      </c>
      <c r="F68" s="284">
        <f>'MEMÓRIA DE CÁLCULO'!G115</f>
        <v>6</v>
      </c>
      <c r="G68" s="282">
        <v>16.059999999999999</v>
      </c>
      <c r="H68" s="282">
        <v>9.57</v>
      </c>
      <c r="I68" s="283">
        <f t="shared" si="2"/>
        <v>153.78</v>
      </c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</row>
    <row r="69" spans="1:24" s="111" customFormat="1" ht="14.25" customHeight="1" x14ac:dyDescent="0.25">
      <c r="A69" s="278" t="s">
        <v>127</v>
      </c>
      <c r="B69" s="253" t="s">
        <v>28</v>
      </c>
      <c r="C69" s="279">
        <v>80526</v>
      </c>
      <c r="D69" s="280" t="s">
        <v>212</v>
      </c>
      <c r="E69" s="281" t="s">
        <v>14</v>
      </c>
      <c r="F69" s="284">
        <f>'MEMÓRIA DE CÁLCULO'!G117</f>
        <v>6</v>
      </c>
      <c r="G69" s="282">
        <v>167.64</v>
      </c>
      <c r="H69" s="282">
        <v>7.17</v>
      </c>
      <c r="I69" s="283">
        <f t="shared" si="2"/>
        <v>1048.8599999999999</v>
      </c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</row>
    <row r="70" spans="1:24" s="111" customFormat="1" ht="30" customHeight="1" x14ac:dyDescent="0.25">
      <c r="A70" s="278" t="s">
        <v>140</v>
      </c>
      <c r="B70" s="253" t="s">
        <v>28</v>
      </c>
      <c r="C70" s="279">
        <v>80542</v>
      </c>
      <c r="D70" s="315" t="s">
        <v>423</v>
      </c>
      <c r="E70" s="281" t="s">
        <v>14</v>
      </c>
      <c r="F70" s="284">
        <f>'MEMÓRIA DE CÁLCULO'!G119</f>
        <v>4</v>
      </c>
      <c r="G70" s="282">
        <v>108.49</v>
      </c>
      <c r="H70" s="282">
        <v>78.53</v>
      </c>
      <c r="I70" s="283">
        <f t="shared" si="2"/>
        <v>748.07999999999993</v>
      </c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</row>
    <row r="71" spans="1:24" s="155" customFormat="1" ht="14.25" customHeight="1" x14ac:dyDescent="0.25">
      <c r="A71" s="278" t="s">
        <v>138</v>
      </c>
      <c r="B71" s="253" t="s">
        <v>28</v>
      </c>
      <c r="C71" s="279">
        <v>80550</v>
      </c>
      <c r="D71" s="280" t="s">
        <v>213</v>
      </c>
      <c r="E71" s="281" t="s">
        <v>223</v>
      </c>
      <c r="F71" s="284">
        <f>'MEMÓRIA DE CÁLCULO'!G121</f>
        <v>10</v>
      </c>
      <c r="G71" s="282">
        <v>13.27</v>
      </c>
      <c r="H71" s="282">
        <v>7.17</v>
      </c>
      <c r="I71" s="283">
        <f t="shared" si="2"/>
        <v>204.39999999999998</v>
      </c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</row>
    <row r="72" spans="1:24" s="155" customFormat="1" ht="14.25" customHeight="1" x14ac:dyDescent="0.25">
      <c r="A72" s="278" t="s">
        <v>168</v>
      </c>
      <c r="B72" s="253" t="s">
        <v>28</v>
      </c>
      <c r="C72" s="279">
        <v>80556</v>
      </c>
      <c r="D72" s="280" t="s">
        <v>214</v>
      </c>
      <c r="E72" s="281" t="s">
        <v>14</v>
      </c>
      <c r="F72" s="284">
        <f>'MEMÓRIA DE CÁLCULO'!G123</f>
        <v>10</v>
      </c>
      <c r="G72" s="282">
        <v>4.09</v>
      </c>
      <c r="H72" s="282">
        <v>11.97</v>
      </c>
      <c r="I72" s="283">
        <f t="shared" si="2"/>
        <v>160.60000000000002</v>
      </c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</row>
    <row r="73" spans="1:24" s="155" customFormat="1" ht="14.25" customHeight="1" x14ac:dyDescent="0.25">
      <c r="A73" s="278" t="s">
        <v>147</v>
      </c>
      <c r="B73" s="253" t="s">
        <v>28</v>
      </c>
      <c r="C73" s="279">
        <v>80564</v>
      </c>
      <c r="D73" s="280" t="s">
        <v>215</v>
      </c>
      <c r="E73" s="281" t="s">
        <v>14</v>
      </c>
      <c r="F73" s="284">
        <f>'MEMÓRIA DE CÁLCULO'!G125</f>
        <v>10</v>
      </c>
      <c r="G73" s="282">
        <v>26.22</v>
      </c>
      <c r="H73" s="282">
        <v>17.23</v>
      </c>
      <c r="I73" s="283">
        <f t="shared" si="2"/>
        <v>434.5</v>
      </c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</row>
    <row r="74" spans="1:24" s="155" customFormat="1" ht="14.25" customHeight="1" x14ac:dyDescent="0.25">
      <c r="A74" s="278" t="s">
        <v>169</v>
      </c>
      <c r="B74" s="253" t="s">
        <v>28</v>
      </c>
      <c r="C74" s="279">
        <v>80570</v>
      </c>
      <c r="D74" s="280" t="s">
        <v>216</v>
      </c>
      <c r="E74" s="281" t="s">
        <v>14</v>
      </c>
      <c r="F74" s="284">
        <f>'MEMÓRIA DE CÁLCULO'!G127</f>
        <v>4</v>
      </c>
      <c r="G74" s="282">
        <v>73.430000000000007</v>
      </c>
      <c r="H74" s="282">
        <v>9.57</v>
      </c>
      <c r="I74" s="283">
        <f t="shared" si="2"/>
        <v>332</v>
      </c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</row>
    <row r="75" spans="1:24" s="149" customFormat="1" ht="14.25" customHeight="1" x14ac:dyDescent="0.25">
      <c r="A75" s="278" t="s">
        <v>170</v>
      </c>
      <c r="B75" s="253" t="s">
        <v>28</v>
      </c>
      <c r="C75" s="279">
        <v>80686</v>
      </c>
      <c r="D75" s="280" t="s">
        <v>217</v>
      </c>
      <c r="E75" s="281" t="s">
        <v>14</v>
      </c>
      <c r="F75" s="284">
        <f>'MEMÓRIA DE CÁLCULO'!G131</f>
        <v>1</v>
      </c>
      <c r="G75" s="282">
        <v>252.34</v>
      </c>
      <c r="H75" s="282">
        <v>18.670000000000002</v>
      </c>
      <c r="I75" s="283">
        <f t="shared" si="2"/>
        <v>271.01</v>
      </c>
      <c r="J75" s="157"/>
      <c r="K75" s="157"/>
      <c r="L75" s="157"/>
      <c r="M75" s="157"/>
      <c r="N75" s="157"/>
      <c r="O75" s="157"/>
      <c r="P75" s="157"/>
      <c r="Q75" s="157"/>
      <c r="R75" s="157"/>
      <c r="S75" s="157"/>
      <c r="T75" s="157"/>
      <c r="U75" s="157"/>
      <c r="V75" s="157"/>
      <c r="W75" s="157"/>
      <c r="X75" s="157"/>
    </row>
    <row r="76" spans="1:24" s="149" customFormat="1" ht="14.25" customHeight="1" x14ac:dyDescent="0.25">
      <c r="A76" s="278" t="s">
        <v>148</v>
      </c>
      <c r="B76" s="253" t="s">
        <v>28</v>
      </c>
      <c r="C76" s="279">
        <v>80687</v>
      </c>
      <c r="D76" s="280" t="s">
        <v>297</v>
      </c>
      <c r="E76" s="281" t="s">
        <v>14</v>
      </c>
      <c r="F76" s="284">
        <f>'MEMÓRIA DE CÁLCULO'!G131</f>
        <v>1</v>
      </c>
      <c r="G76" s="282">
        <v>168.74</v>
      </c>
      <c r="H76" s="282">
        <v>18.670000000000002</v>
      </c>
      <c r="I76" s="283">
        <f t="shared" si="2"/>
        <v>187.41000000000003</v>
      </c>
      <c r="J76" s="157"/>
      <c r="K76" s="157"/>
      <c r="L76" s="157"/>
      <c r="M76" s="157"/>
      <c r="N76" s="157"/>
      <c r="O76" s="157"/>
      <c r="P76" s="157"/>
      <c r="Q76" s="157"/>
      <c r="R76" s="157"/>
      <c r="S76" s="157"/>
      <c r="T76" s="157"/>
      <c r="U76" s="157"/>
      <c r="V76" s="157"/>
      <c r="W76" s="157"/>
      <c r="X76" s="157"/>
    </row>
    <row r="77" spans="1:24" s="155" customFormat="1" ht="14.25" customHeight="1" x14ac:dyDescent="0.25">
      <c r="A77" s="278" t="s">
        <v>149</v>
      </c>
      <c r="B77" s="253" t="s">
        <v>28</v>
      </c>
      <c r="C77" s="279">
        <v>80925</v>
      </c>
      <c r="D77" s="280" t="s">
        <v>218</v>
      </c>
      <c r="E77" s="281" t="s">
        <v>14</v>
      </c>
      <c r="F77" s="284">
        <f>'MEMÓRIA DE CÁLCULO'!G133</f>
        <v>3</v>
      </c>
      <c r="G77" s="282">
        <v>102.6</v>
      </c>
      <c r="H77" s="282">
        <v>29.2</v>
      </c>
      <c r="I77" s="283">
        <f t="shared" si="2"/>
        <v>395.4</v>
      </c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</row>
    <row r="78" spans="1:24" s="171" customFormat="1" ht="14.25" customHeight="1" x14ac:dyDescent="0.25">
      <c r="A78" s="278" t="s">
        <v>150</v>
      </c>
      <c r="B78" s="253" t="s">
        <v>28</v>
      </c>
      <c r="C78" s="279">
        <v>80946</v>
      </c>
      <c r="D78" s="280" t="s">
        <v>298</v>
      </c>
      <c r="E78" s="281" t="s">
        <v>14</v>
      </c>
      <c r="F78" s="284">
        <f>'MEMÓRIA DE CÁLCULO'!G135</f>
        <v>1</v>
      </c>
      <c r="G78" s="282">
        <v>84.97</v>
      </c>
      <c r="H78" s="282">
        <v>29.18</v>
      </c>
      <c r="I78" s="283">
        <f t="shared" si="2"/>
        <v>114.15</v>
      </c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</row>
    <row r="79" spans="1:24" s="171" customFormat="1" ht="14.25" customHeight="1" x14ac:dyDescent="0.25">
      <c r="A79" s="278" t="s">
        <v>151</v>
      </c>
      <c r="B79" s="253" t="s">
        <v>28</v>
      </c>
      <c r="C79" s="279">
        <v>80721</v>
      </c>
      <c r="D79" s="280" t="s">
        <v>299</v>
      </c>
      <c r="E79" s="281" t="s">
        <v>14</v>
      </c>
      <c r="F79" s="284">
        <f>'MEMÓRIA DE CÁLCULO'!G137</f>
        <v>1</v>
      </c>
      <c r="G79" s="282">
        <v>119.71</v>
      </c>
      <c r="H79" s="282">
        <v>23.78</v>
      </c>
      <c r="I79" s="283">
        <f t="shared" si="2"/>
        <v>143.49</v>
      </c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</row>
    <row r="80" spans="1:24" s="171" customFormat="1" ht="14.25" customHeight="1" x14ac:dyDescent="0.25">
      <c r="A80" s="278" t="s">
        <v>152</v>
      </c>
      <c r="B80" s="253" t="s">
        <v>28</v>
      </c>
      <c r="C80" s="279">
        <v>81679</v>
      </c>
      <c r="D80" s="280" t="s">
        <v>300</v>
      </c>
      <c r="E80" s="281" t="s">
        <v>14</v>
      </c>
      <c r="F80" s="284">
        <f>'MEMÓRIA DE CÁLCULO'!G139</f>
        <v>3</v>
      </c>
      <c r="G80" s="282">
        <v>10.98</v>
      </c>
      <c r="H80" s="282">
        <v>10.52</v>
      </c>
      <c r="I80" s="283">
        <f t="shared" si="2"/>
        <v>64.5</v>
      </c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</row>
    <row r="81" spans="1:24" s="155" customFormat="1" ht="14.25" customHeight="1" x14ac:dyDescent="0.25">
      <c r="A81" s="278" t="s">
        <v>309</v>
      </c>
      <c r="B81" s="253" t="s">
        <v>28</v>
      </c>
      <c r="C81" s="279">
        <v>81003</v>
      </c>
      <c r="D81" s="280" t="s">
        <v>176</v>
      </c>
      <c r="E81" s="281" t="s">
        <v>224</v>
      </c>
      <c r="F81" s="284">
        <f>'MEMÓRIA DE CÁLCULO'!G141</f>
        <v>12</v>
      </c>
      <c r="G81" s="282">
        <v>4</v>
      </c>
      <c r="H81" s="282">
        <v>5.73</v>
      </c>
      <c r="I81" s="283">
        <f t="shared" si="2"/>
        <v>116.76</v>
      </c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</row>
    <row r="82" spans="1:24" s="155" customFormat="1" ht="14.25" customHeight="1" x14ac:dyDescent="0.25">
      <c r="A82" s="278" t="s">
        <v>310</v>
      </c>
      <c r="B82" s="253" t="s">
        <v>28</v>
      </c>
      <c r="C82" s="279">
        <v>81006</v>
      </c>
      <c r="D82" s="280" t="s">
        <v>219</v>
      </c>
      <c r="E82" s="281" t="s">
        <v>225</v>
      </c>
      <c r="F82" s="284">
        <f>'MEMÓRIA DE CÁLCULO'!G143</f>
        <v>12</v>
      </c>
      <c r="G82" s="282">
        <v>15.85</v>
      </c>
      <c r="H82" s="282">
        <v>10.67</v>
      </c>
      <c r="I82" s="283">
        <f t="shared" si="2"/>
        <v>318.24</v>
      </c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</row>
    <row r="83" spans="1:24" s="155" customFormat="1" ht="14.25" customHeight="1" x14ac:dyDescent="0.25">
      <c r="A83" s="278" t="s">
        <v>311</v>
      </c>
      <c r="B83" s="253" t="s">
        <v>28</v>
      </c>
      <c r="C83" s="279">
        <v>82301</v>
      </c>
      <c r="D83" s="280" t="s">
        <v>220</v>
      </c>
      <c r="E83" s="281" t="s">
        <v>226</v>
      </c>
      <c r="F83" s="284">
        <f>'MEMÓRIA DE CÁLCULO'!G145</f>
        <v>6</v>
      </c>
      <c r="G83" s="282">
        <v>6.75</v>
      </c>
      <c r="H83" s="282">
        <v>11.48</v>
      </c>
      <c r="I83" s="283">
        <f t="shared" si="2"/>
        <v>109.38</v>
      </c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</row>
    <row r="84" spans="1:24" s="155" customFormat="1" ht="14.25" customHeight="1" x14ac:dyDescent="0.25">
      <c r="A84" s="278" t="s">
        <v>312</v>
      </c>
      <c r="B84" s="253" t="s">
        <v>28</v>
      </c>
      <c r="C84" s="279">
        <v>82302</v>
      </c>
      <c r="D84" s="280" t="s">
        <v>221</v>
      </c>
      <c r="E84" s="281" t="s">
        <v>227</v>
      </c>
      <c r="F84" s="284">
        <f>'MEMÓRIA DE CÁLCULO'!G147</f>
        <v>2</v>
      </c>
      <c r="G84" s="282">
        <v>9.3000000000000007</v>
      </c>
      <c r="H84" s="282">
        <v>14.36</v>
      </c>
      <c r="I84" s="283">
        <f t="shared" si="2"/>
        <v>47.32</v>
      </c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</row>
    <row r="85" spans="1:24" s="171" customFormat="1" ht="14.25" customHeight="1" x14ac:dyDescent="0.25">
      <c r="A85" s="278" t="s">
        <v>313</v>
      </c>
      <c r="B85" s="253" t="s">
        <v>28</v>
      </c>
      <c r="C85" s="279">
        <v>81321</v>
      </c>
      <c r="D85" s="280" t="s">
        <v>301</v>
      </c>
      <c r="E85" s="281" t="s">
        <v>14</v>
      </c>
      <c r="F85" s="284">
        <f>'MEMÓRIA DE CÁLCULO'!G149</f>
        <v>6</v>
      </c>
      <c r="G85" s="282">
        <v>0.84</v>
      </c>
      <c r="H85" s="282">
        <v>8.61</v>
      </c>
      <c r="I85" s="283">
        <f t="shared" si="2"/>
        <v>56.699999999999996</v>
      </c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</row>
    <row r="86" spans="1:24" s="171" customFormat="1" ht="14.25" customHeight="1" x14ac:dyDescent="0.25">
      <c r="A86" s="278" t="s">
        <v>314</v>
      </c>
      <c r="B86" s="253" t="s">
        <v>28</v>
      </c>
      <c r="C86" s="279">
        <v>81369</v>
      </c>
      <c r="D86" s="280" t="s">
        <v>302</v>
      </c>
      <c r="E86" s="281" t="s">
        <v>14</v>
      </c>
      <c r="F86" s="284">
        <f>'MEMÓRIA DE CÁLCULO'!G151</f>
        <v>5</v>
      </c>
      <c r="G86" s="282">
        <v>7.15</v>
      </c>
      <c r="H86" s="282">
        <v>5.45</v>
      </c>
      <c r="I86" s="283">
        <f t="shared" si="2"/>
        <v>63.000000000000007</v>
      </c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</row>
    <row r="87" spans="1:24" s="171" customFormat="1" ht="14.25" customHeight="1" x14ac:dyDescent="0.25">
      <c r="A87" s="278" t="s">
        <v>315</v>
      </c>
      <c r="B87" s="253" t="s">
        <v>28</v>
      </c>
      <c r="C87" s="279">
        <v>81921</v>
      </c>
      <c r="D87" s="280" t="s">
        <v>303</v>
      </c>
      <c r="E87" s="281" t="s">
        <v>14</v>
      </c>
      <c r="F87" s="284">
        <f>'MEMÓRIA DE CÁLCULO'!G153</f>
        <v>4</v>
      </c>
      <c r="G87" s="282">
        <v>2.2599999999999998</v>
      </c>
      <c r="H87" s="282">
        <v>13.39</v>
      </c>
      <c r="I87" s="283">
        <f t="shared" si="2"/>
        <v>62.6</v>
      </c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</row>
    <row r="88" spans="1:24" s="171" customFormat="1" ht="14.25" customHeight="1" x14ac:dyDescent="0.25">
      <c r="A88" s="278" t="s">
        <v>316</v>
      </c>
      <c r="B88" s="253" t="s">
        <v>28</v>
      </c>
      <c r="C88" s="279">
        <v>81935</v>
      </c>
      <c r="D88" s="280" t="s">
        <v>304</v>
      </c>
      <c r="E88" s="281" t="s">
        <v>14</v>
      </c>
      <c r="F88" s="284">
        <f>'MEMÓRIA DE CÁLCULO'!G155</f>
        <v>2</v>
      </c>
      <c r="G88" s="282">
        <v>2.14</v>
      </c>
      <c r="H88" s="282">
        <v>13.39</v>
      </c>
      <c r="I88" s="283">
        <f t="shared" si="2"/>
        <v>31.060000000000002</v>
      </c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</row>
    <row r="89" spans="1:24" s="171" customFormat="1" ht="14.25" customHeight="1" x14ac:dyDescent="0.25">
      <c r="A89" s="278" t="s">
        <v>317</v>
      </c>
      <c r="B89" s="253" t="s">
        <v>28</v>
      </c>
      <c r="C89" s="279">
        <v>82001</v>
      </c>
      <c r="D89" s="280" t="s">
        <v>305</v>
      </c>
      <c r="E89" s="281" t="s">
        <v>14</v>
      </c>
      <c r="F89" s="284">
        <f>'MEMÓRIA DE CÁLCULO'!G157</f>
        <v>4</v>
      </c>
      <c r="G89" s="282">
        <v>1.51</v>
      </c>
      <c r="H89" s="282">
        <v>6.69</v>
      </c>
      <c r="I89" s="283">
        <f t="shared" si="2"/>
        <v>32.800000000000004</v>
      </c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</row>
    <row r="90" spans="1:24" s="171" customFormat="1" ht="14.25" customHeight="1" x14ac:dyDescent="0.25">
      <c r="A90" s="278" t="s">
        <v>318</v>
      </c>
      <c r="B90" s="253" t="s">
        <v>28</v>
      </c>
      <c r="C90" s="279">
        <v>81102</v>
      </c>
      <c r="D90" s="280" t="s">
        <v>306</v>
      </c>
      <c r="E90" s="281" t="s">
        <v>14</v>
      </c>
      <c r="F90" s="284">
        <f>'MEMÓRIA DE CÁLCULO'!G159</f>
        <v>2</v>
      </c>
      <c r="G90" s="282">
        <v>0.99</v>
      </c>
      <c r="H90" s="282">
        <v>4.3</v>
      </c>
      <c r="I90" s="283">
        <f t="shared" si="2"/>
        <v>10.58</v>
      </c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</row>
    <row r="91" spans="1:24" s="171" customFormat="1" ht="14.25" customHeight="1" x14ac:dyDescent="0.25">
      <c r="A91" s="278" t="s">
        <v>319</v>
      </c>
      <c r="B91" s="253" t="s">
        <v>28</v>
      </c>
      <c r="C91" s="279">
        <v>80656</v>
      </c>
      <c r="D91" s="280" t="s">
        <v>307</v>
      </c>
      <c r="E91" s="281" t="s">
        <v>14</v>
      </c>
      <c r="F91" s="284">
        <f>'MEMÓRIA DE CÁLCULO'!G161</f>
        <v>3</v>
      </c>
      <c r="G91" s="282">
        <v>128.56</v>
      </c>
      <c r="H91" s="282">
        <v>9.57</v>
      </c>
      <c r="I91" s="283">
        <f t="shared" si="2"/>
        <v>414.39</v>
      </c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</row>
    <row r="92" spans="1:24" s="171" customFormat="1" ht="14.25" customHeight="1" x14ac:dyDescent="0.25">
      <c r="A92" s="278" t="s">
        <v>320</v>
      </c>
      <c r="B92" s="253" t="s">
        <v>28</v>
      </c>
      <c r="C92" s="279">
        <v>81540</v>
      </c>
      <c r="D92" s="280" t="s">
        <v>308</v>
      </c>
      <c r="E92" s="281" t="s">
        <v>14</v>
      </c>
      <c r="F92" s="284">
        <f>'MEMÓRIA DE CÁLCULO'!G163</f>
        <v>2</v>
      </c>
      <c r="G92" s="282">
        <v>16.600000000000001</v>
      </c>
      <c r="H92" s="282">
        <v>13.39</v>
      </c>
      <c r="I92" s="283">
        <f t="shared" si="2"/>
        <v>59.980000000000004</v>
      </c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</row>
    <row r="93" spans="1:24" s="175" customFormat="1" ht="14.25" customHeight="1" x14ac:dyDescent="0.25">
      <c r="A93" s="278" t="s">
        <v>321</v>
      </c>
      <c r="B93" s="253" t="s">
        <v>28</v>
      </c>
      <c r="C93" s="279">
        <v>81850</v>
      </c>
      <c r="D93" s="280" t="s">
        <v>373</v>
      </c>
      <c r="E93" s="281" t="s">
        <v>14</v>
      </c>
      <c r="F93" s="284">
        <f>'MEMÓRIA DE CÁLCULO'!G165</f>
        <v>1</v>
      </c>
      <c r="G93" s="282">
        <v>218.41</v>
      </c>
      <c r="H93" s="282">
        <v>224.36</v>
      </c>
      <c r="I93" s="283">
        <f t="shared" ref="I93:I94" si="3">(H93+G93)*F93</f>
        <v>442.77</v>
      </c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</row>
    <row r="94" spans="1:24" s="180" customFormat="1" ht="14.25" customHeight="1" x14ac:dyDescent="0.25">
      <c r="A94" s="278" t="s">
        <v>372</v>
      </c>
      <c r="B94" s="253" t="s">
        <v>28</v>
      </c>
      <c r="C94" s="279">
        <v>80543</v>
      </c>
      <c r="D94" s="316" t="str">
        <f>'MEMÓRIA DE CÁLCULO'!C167</f>
        <v xml:space="preserve"> LAVATÓRIO DE CANTO SEM COLUNA </v>
      </c>
      <c r="E94" s="317" t="str">
        <f>'MEMÓRIA DE CÁLCULO'!D168</f>
        <v>und</v>
      </c>
      <c r="F94" s="317">
        <f>'MEMÓRIA DE CÁLCULO'!G167</f>
        <v>2</v>
      </c>
      <c r="G94" s="318">
        <v>180.7</v>
      </c>
      <c r="H94" s="318">
        <v>78.53</v>
      </c>
      <c r="I94" s="319">
        <f t="shared" si="3"/>
        <v>518.46</v>
      </c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</row>
    <row r="95" spans="1:24" s="180" customFormat="1" ht="14.25" customHeight="1" x14ac:dyDescent="0.25">
      <c r="A95" s="320" t="str">
        <f>'MEMÓRIA DE CÁLCULO'!A169</f>
        <v>5.32</v>
      </c>
      <c r="B95" s="253" t="s">
        <v>28</v>
      </c>
      <c r="C95" s="321">
        <f>'MEMÓRIA DE CÁLCULO'!B169</f>
        <v>80573</v>
      </c>
      <c r="D95" s="316" t="str">
        <f>'MEMÓRIA DE CÁLCULO'!C169</f>
        <v>TORNEIRA DE MESA PARA PcD COM FECHAMENTO AUTOMÁTICO TEMPORIZADO PARA LAVATÓRIO DIÂMETRO DE 1/2"</v>
      </c>
      <c r="E95" s="317" t="str">
        <f>'MEMÓRIA DE CÁLCULO'!D169</f>
        <v>und</v>
      </c>
      <c r="F95" s="317">
        <f>'MEMÓRIA DE CÁLCULO'!G169</f>
        <v>2</v>
      </c>
      <c r="G95" s="318">
        <v>618.51</v>
      </c>
      <c r="H95" s="318">
        <v>9.57</v>
      </c>
      <c r="I95" s="319">
        <f>(H95+G95)*F95</f>
        <v>1256.1600000000001</v>
      </c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</row>
    <row r="96" spans="1:24" s="180" customFormat="1" ht="14.25" customHeight="1" x14ac:dyDescent="0.25">
      <c r="A96" s="320" t="s">
        <v>391</v>
      </c>
      <c r="B96" s="253" t="s">
        <v>28</v>
      </c>
      <c r="C96" s="321">
        <v>80734</v>
      </c>
      <c r="D96" s="316" t="s">
        <v>454</v>
      </c>
      <c r="E96" s="317" t="str">
        <f>'MEMÓRIA DE CÁLCULO'!D170</f>
        <v>und</v>
      </c>
      <c r="F96" s="317">
        <v>6</v>
      </c>
      <c r="G96" s="318">
        <v>51.28</v>
      </c>
      <c r="H96" s="318">
        <v>10.67</v>
      </c>
      <c r="I96" s="319">
        <f>(H96+G96)*F96</f>
        <v>371.70000000000005</v>
      </c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</row>
    <row r="97" spans="1:24" s="180" customFormat="1" ht="14.25" customHeight="1" x14ac:dyDescent="0.25">
      <c r="A97" s="320" t="s">
        <v>458</v>
      </c>
      <c r="B97" s="253" t="s">
        <v>28</v>
      </c>
      <c r="C97" s="321">
        <v>80533</v>
      </c>
      <c r="D97" s="316" t="s">
        <v>455</v>
      </c>
      <c r="E97" s="317" t="str">
        <f>'MEMÓRIA DE CÁLCULO'!D171</f>
        <v>und</v>
      </c>
      <c r="F97" s="317">
        <v>6</v>
      </c>
      <c r="G97" s="318">
        <v>44.5</v>
      </c>
      <c r="H97" s="318">
        <v>13.76</v>
      </c>
      <c r="I97" s="319">
        <f>(H97+G97)*F97</f>
        <v>349.56</v>
      </c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</row>
    <row r="98" spans="1:24" s="180" customFormat="1" ht="14.25" customHeight="1" thickBot="1" x14ac:dyDescent="0.3">
      <c r="A98" s="320" t="s">
        <v>457</v>
      </c>
      <c r="B98" s="253" t="s">
        <v>28</v>
      </c>
      <c r="C98" s="321">
        <v>80742</v>
      </c>
      <c r="D98" s="316" t="s">
        <v>456</v>
      </c>
      <c r="E98" s="317" t="str">
        <f>'MEMÓRIA DE CÁLCULO'!D172</f>
        <v>und</v>
      </c>
      <c r="F98" s="317">
        <v>7</v>
      </c>
      <c r="G98" s="318">
        <v>40.159999999999997</v>
      </c>
      <c r="H98" s="318">
        <v>10.67</v>
      </c>
      <c r="I98" s="319">
        <f>(H98+G98)*F98</f>
        <v>355.81</v>
      </c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</row>
    <row r="99" spans="1:24" ht="14.25" customHeight="1" x14ac:dyDescent="0.25">
      <c r="A99" s="505" t="s">
        <v>142</v>
      </c>
      <c r="B99" s="511"/>
      <c r="C99" s="511"/>
      <c r="D99" s="511"/>
      <c r="E99" s="511"/>
      <c r="F99" s="511"/>
      <c r="G99" s="511"/>
      <c r="H99" s="511"/>
      <c r="I99" s="322">
        <f>SUM(I101:I101)</f>
        <v>8013.2492000000011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4.25" customHeight="1" x14ac:dyDescent="0.25">
      <c r="A100" s="297">
        <v>6</v>
      </c>
      <c r="B100" s="507" t="s">
        <v>173</v>
      </c>
      <c r="C100" s="507"/>
      <c r="D100" s="507"/>
      <c r="E100" s="507"/>
      <c r="F100" s="507"/>
      <c r="G100" s="507"/>
      <c r="H100" s="507"/>
      <c r="I100" s="508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s="170" customFormat="1" ht="14.25" customHeight="1" thickBot="1" x14ac:dyDescent="0.3">
      <c r="A101" s="423" t="s">
        <v>86</v>
      </c>
      <c r="B101" s="307" t="s">
        <v>228</v>
      </c>
      <c r="C101" s="308">
        <v>101158</v>
      </c>
      <c r="D101" s="309" t="s">
        <v>229</v>
      </c>
      <c r="E101" s="310" t="s">
        <v>10</v>
      </c>
      <c r="F101" s="424">
        <f>'MEMÓRIA DE CÁLCULO'!G179</f>
        <v>97.390000000000015</v>
      </c>
      <c r="G101" s="518">
        <v>82.28</v>
      </c>
      <c r="H101" s="518"/>
      <c r="I101" s="312">
        <f>F101*(G101+H101)</f>
        <v>8013.2492000000011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4.25" customHeight="1" x14ac:dyDescent="0.25">
      <c r="A102" s="505" t="s">
        <v>114</v>
      </c>
      <c r="B102" s="506"/>
      <c r="C102" s="506"/>
      <c r="D102" s="506"/>
      <c r="E102" s="506"/>
      <c r="F102" s="506"/>
      <c r="G102" s="506"/>
      <c r="H102" s="506"/>
      <c r="I102" s="322">
        <f>SUM(I104:I104)</f>
        <v>21294.239999999998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5.75" x14ac:dyDescent="0.25">
      <c r="A103" s="297">
        <v>7</v>
      </c>
      <c r="B103" s="507" t="s">
        <v>115</v>
      </c>
      <c r="C103" s="507"/>
      <c r="D103" s="507"/>
      <c r="E103" s="507"/>
      <c r="F103" s="507"/>
      <c r="G103" s="507"/>
      <c r="H103" s="507"/>
      <c r="I103" s="508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5.75" thickBot="1" x14ac:dyDescent="0.3">
      <c r="A104" s="323" t="s">
        <v>94</v>
      </c>
      <c r="B104" s="324" t="s">
        <v>28</v>
      </c>
      <c r="C104" s="287">
        <f>VLOOKUP(A104,'MEMÓRIA DE CÁLCULO'!A:G,2,)</f>
        <v>120212</v>
      </c>
      <c r="D104" s="325" t="str">
        <f>VLOOKUP(A104,'MEMÓRIA DE CÁLCULO'!A:G,3,)</f>
        <v xml:space="preserve"> IMPERMEABILIZAÇÃO FLEXÍVEL INCLUSIVE BASE (TRANSIÇÃO) SEMI FLEXIVEL</v>
      </c>
      <c r="E104" s="326" t="str">
        <f>VLOOKUP(A104,'MEMÓRIA DE CÁLCULO'!A:G,4,)</f>
        <v>m²</v>
      </c>
      <c r="F104" s="289">
        <f>VLOOKUP(A104,'MEMÓRIA DE CÁLCULO'!A:G,7,)</f>
        <v>264</v>
      </c>
      <c r="G104" s="290">
        <v>51.15</v>
      </c>
      <c r="H104" s="290">
        <v>29.51</v>
      </c>
      <c r="I104" s="327">
        <f>(H104+G104)*F104</f>
        <v>21294.239999999998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s="171" customFormat="1" ht="15.75" x14ac:dyDescent="0.25">
      <c r="A105" s="505" t="s">
        <v>327</v>
      </c>
      <c r="B105" s="506"/>
      <c r="C105" s="506"/>
      <c r="D105" s="506"/>
      <c r="E105" s="506"/>
      <c r="F105" s="506"/>
      <c r="G105" s="506"/>
      <c r="H105" s="506"/>
      <c r="I105" s="322">
        <f>SUM(I107:I108)</f>
        <v>3826.25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s="171" customFormat="1" ht="15.75" x14ac:dyDescent="0.25">
      <c r="A106" s="297">
        <v>8</v>
      </c>
      <c r="B106" s="507" t="s">
        <v>37</v>
      </c>
      <c r="C106" s="507"/>
      <c r="D106" s="507"/>
      <c r="E106" s="507"/>
      <c r="F106" s="507"/>
      <c r="G106" s="507"/>
      <c r="H106" s="507"/>
      <c r="I106" s="508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s="171" customFormat="1" ht="16.5" thickBot="1" x14ac:dyDescent="0.3">
      <c r="A107" s="323" t="s">
        <v>101</v>
      </c>
      <c r="B107" s="324" t="s">
        <v>28</v>
      </c>
      <c r="C107" s="287">
        <v>170101</v>
      </c>
      <c r="D107" s="244" t="s">
        <v>395</v>
      </c>
      <c r="E107" s="326" t="s">
        <v>14</v>
      </c>
      <c r="F107" s="289">
        <v>1</v>
      </c>
      <c r="G107" s="244">
        <v>544.15</v>
      </c>
      <c r="H107" s="244">
        <v>191.54</v>
      </c>
      <c r="I107" s="327">
        <f>F107*(G107+H107)</f>
        <v>735.68999999999994</v>
      </c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s="180" customFormat="1" ht="16.5" thickBot="1" x14ac:dyDescent="0.3">
      <c r="A108" s="328" t="str">
        <f>'MEMÓRIA DE CÁLCULO'!A192</f>
        <v>8.2</v>
      </c>
      <c r="B108" s="324" t="s">
        <v>28</v>
      </c>
      <c r="C108" s="329">
        <f>'MEMÓRIA DE CÁLCULO'!B192</f>
        <v>170103</v>
      </c>
      <c r="D108" s="245" t="str">
        <f>'MEMÓRIA DE CÁLCULO'!C192</f>
        <v xml:space="preserve"> PORTA LISA 80x210 C/PORTAL E ALISAR S/FERRAGENS </v>
      </c>
      <c r="E108" s="330" t="str">
        <f>'MEMÓRIA DE CÁLCULO'!D193</f>
        <v>und</v>
      </c>
      <c r="F108" s="331">
        <v>4</v>
      </c>
      <c r="G108" s="332">
        <v>581.1</v>
      </c>
      <c r="H108" s="244">
        <v>191.54</v>
      </c>
      <c r="I108" s="327">
        <f>F108*(G108+H108)</f>
        <v>3090.56</v>
      </c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s="102" customFormat="1" ht="15.75" x14ac:dyDescent="0.25">
      <c r="A109" s="505"/>
      <c r="B109" s="506"/>
      <c r="C109" s="506"/>
      <c r="D109" s="506"/>
      <c r="E109" s="506"/>
      <c r="F109" s="506"/>
      <c r="G109" s="506"/>
      <c r="H109" s="506"/>
      <c r="I109" s="322">
        <f>SUM(I111:I114)</f>
        <v>17600.580900000001</v>
      </c>
      <c r="J109" s="84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s="102" customFormat="1" ht="15.75" x14ac:dyDescent="0.25">
      <c r="A110" s="297">
        <v>9</v>
      </c>
      <c r="B110" s="507" t="s">
        <v>87</v>
      </c>
      <c r="C110" s="507"/>
      <c r="D110" s="507"/>
      <c r="E110" s="507"/>
      <c r="F110" s="507"/>
      <c r="G110" s="507"/>
      <c r="H110" s="507"/>
      <c r="I110" s="508"/>
      <c r="J110" s="84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s="171" customFormat="1" ht="30" x14ac:dyDescent="0.25">
      <c r="A111" s="333" t="s">
        <v>102</v>
      </c>
      <c r="B111" s="18" t="s">
        <v>28</v>
      </c>
      <c r="C111" s="279">
        <v>180114</v>
      </c>
      <c r="D111" s="334" t="s">
        <v>322</v>
      </c>
      <c r="E111" s="254" t="s">
        <v>10</v>
      </c>
      <c r="F111" s="284">
        <f>'MEMÓRIA DE CÁLCULO'!G196</f>
        <v>1.8900000000000001</v>
      </c>
      <c r="G111" s="282">
        <v>876.16</v>
      </c>
      <c r="H111" s="282">
        <v>53.45</v>
      </c>
      <c r="I111" s="335">
        <f>F111*(G111+H111)</f>
        <v>1756.9629000000002</v>
      </c>
      <c r="J111" s="84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s="102" customFormat="1" ht="30" x14ac:dyDescent="0.25">
      <c r="A112" s="333" t="s">
        <v>342</v>
      </c>
      <c r="B112" s="18" t="s">
        <v>28</v>
      </c>
      <c r="C112" s="279">
        <v>180111</v>
      </c>
      <c r="D112" s="334" t="s">
        <v>399</v>
      </c>
      <c r="E112" s="254" t="s">
        <v>10</v>
      </c>
      <c r="F112" s="284">
        <f>'MEMÓRIA DE CÁLCULO'!G198</f>
        <v>19.799999999999997</v>
      </c>
      <c r="G112" s="282">
        <v>620.82000000000005</v>
      </c>
      <c r="H112" s="282">
        <v>57.02</v>
      </c>
      <c r="I112" s="335">
        <f t="shared" ref="I112:I113" si="4">F112*(G112+H112)</f>
        <v>13421.231999999998</v>
      </c>
      <c r="J112" s="84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s="111" customFormat="1" ht="30.75" thickBot="1" x14ac:dyDescent="0.3">
      <c r="A113" s="323" t="s">
        <v>343</v>
      </c>
      <c r="B113" s="324" t="s">
        <v>28</v>
      </c>
      <c r="C113" s="287">
        <v>180506</v>
      </c>
      <c r="D113" s="325" t="s">
        <v>230</v>
      </c>
      <c r="E113" s="326" t="s">
        <v>10</v>
      </c>
      <c r="F113" s="289">
        <f>'MEMÓRIA DE CÁLCULO'!G200</f>
        <v>4.8</v>
      </c>
      <c r="G113" s="290">
        <v>254.12</v>
      </c>
      <c r="H113" s="290">
        <v>58.15</v>
      </c>
      <c r="I113" s="327">
        <f t="shared" si="4"/>
        <v>1498.896</v>
      </c>
      <c r="J113" s="84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s="180" customFormat="1" ht="15.75" thickBot="1" x14ac:dyDescent="0.3">
      <c r="A114" s="328" t="s">
        <v>400</v>
      </c>
      <c r="B114" s="324" t="s">
        <v>28</v>
      </c>
      <c r="C114" s="287">
        <v>180115</v>
      </c>
      <c r="D114" s="336" t="s">
        <v>401</v>
      </c>
      <c r="E114" s="326" t="s">
        <v>10</v>
      </c>
      <c r="F114" s="331">
        <f>'MEMÓRIA DE CÁLCULO'!G203</f>
        <v>1</v>
      </c>
      <c r="G114" s="337">
        <v>866.47</v>
      </c>
      <c r="H114" s="337">
        <v>57.02</v>
      </c>
      <c r="I114" s="327">
        <f>F114*(G114+H114)</f>
        <v>923.49</v>
      </c>
      <c r="J114" s="84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s="111" customFormat="1" ht="15.75" x14ac:dyDescent="0.25">
      <c r="A115" s="505" t="s">
        <v>231</v>
      </c>
      <c r="B115" s="506"/>
      <c r="C115" s="506"/>
      <c r="D115" s="506"/>
      <c r="E115" s="506"/>
      <c r="F115" s="506"/>
      <c r="G115" s="506"/>
      <c r="H115" s="506"/>
      <c r="I115" s="322">
        <f>SUM(I117:I118)</f>
        <v>3675.1559999999999</v>
      </c>
      <c r="J115" s="84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s="155" customFormat="1" ht="15.75" x14ac:dyDescent="0.25">
      <c r="A116" s="297">
        <v>10</v>
      </c>
      <c r="B116" s="507" t="s">
        <v>232</v>
      </c>
      <c r="C116" s="507"/>
      <c r="D116" s="507"/>
      <c r="E116" s="507"/>
      <c r="F116" s="507"/>
      <c r="G116" s="507"/>
      <c r="H116" s="507"/>
      <c r="I116" s="508"/>
      <c r="J116" s="84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s="155" customFormat="1" ht="15.75" thickBot="1" x14ac:dyDescent="0.3">
      <c r="A117" s="285" t="s">
        <v>128</v>
      </c>
      <c r="B117" s="286" t="s">
        <v>28</v>
      </c>
      <c r="C117" s="287">
        <v>190201</v>
      </c>
      <c r="D117" s="298" t="s">
        <v>233</v>
      </c>
      <c r="E117" s="288" t="s">
        <v>10</v>
      </c>
      <c r="F117" s="289">
        <f>'MEMÓRIA DE CÁLCULO'!G207</f>
        <v>4.8</v>
      </c>
      <c r="G117" s="290">
        <v>451.37</v>
      </c>
      <c r="H117" s="290">
        <v>0</v>
      </c>
      <c r="I117" s="291">
        <f>F117*(G117+H117)</f>
        <v>2166.576</v>
      </c>
      <c r="J117" s="84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s="239" customFormat="1" ht="15.75" thickBot="1" x14ac:dyDescent="0.3">
      <c r="A118" s="338" t="s">
        <v>460</v>
      </c>
      <c r="B118" s="286" t="s">
        <v>28</v>
      </c>
      <c r="C118" s="329">
        <v>190104</v>
      </c>
      <c r="D118" s="339" t="s">
        <v>461</v>
      </c>
      <c r="E118" s="288" t="s">
        <v>10</v>
      </c>
      <c r="F118" s="331">
        <f>'MEMÓRIA DE CÁLCULO'!G209</f>
        <v>7.25</v>
      </c>
      <c r="G118" s="337">
        <v>208.08</v>
      </c>
      <c r="H118" s="290">
        <v>0</v>
      </c>
      <c r="I118" s="291">
        <f>F118*(G118+H118)</f>
        <v>1508.5800000000002</v>
      </c>
      <c r="J118" s="84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s="170" customFormat="1" ht="15.75" x14ac:dyDescent="0.25">
      <c r="A119" s="505" t="s">
        <v>234</v>
      </c>
      <c r="B119" s="506"/>
      <c r="C119" s="506"/>
      <c r="D119" s="506"/>
      <c r="E119" s="506"/>
      <c r="F119" s="506"/>
      <c r="G119" s="506"/>
      <c r="H119" s="506"/>
      <c r="I119" s="322">
        <f>SUM(I121)</f>
        <v>27976.2</v>
      </c>
      <c r="J119" s="84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s="170" customFormat="1" ht="15.75" x14ac:dyDescent="0.25">
      <c r="A120" s="297">
        <v>11</v>
      </c>
      <c r="B120" s="507" t="s">
        <v>235</v>
      </c>
      <c r="C120" s="507"/>
      <c r="D120" s="507"/>
      <c r="E120" s="507"/>
      <c r="F120" s="507"/>
      <c r="G120" s="507"/>
      <c r="H120" s="507"/>
      <c r="I120" s="508"/>
      <c r="J120" s="84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s="170" customFormat="1" ht="30.75" thickBot="1" x14ac:dyDescent="0.3">
      <c r="A121" s="285" t="s">
        <v>141</v>
      </c>
      <c r="B121" s="286" t="s">
        <v>28</v>
      </c>
      <c r="C121" s="287">
        <v>210498</v>
      </c>
      <c r="D121" s="298" t="s">
        <v>236</v>
      </c>
      <c r="E121" s="288" t="s">
        <v>10</v>
      </c>
      <c r="F121" s="289">
        <f>'MEMÓRIA DE CÁLCULO'!G213</f>
        <v>420</v>
      </c>
      <c r="G121" s="290">
        <v>50.08</v>
      </c>
      <c r="H121" s="290">
        <v>16.53</v>
      </c>
      <c r="I121" s="291">
        <f>F121*(G121+H121)</f>
        <v>27976.2</v>
      </c>
      <c r="J121" s="84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s="171" customFormat="1" ht="15.75" x14ac:dyDescent="0.25">
      <c r="A122" s="505" t="s">
        <v>328</v>
      </c>
      <c r="B122" s="506"/>
      <c r="C122" s="506"/>
      <c r="D122" s="506"/>
      <c r="E122" s="506"/>
      <c r="F122" s="506"/>
      <c r="G122" s="506"/>
      <c r="H122" s="506"/>
      <c r="I122" s="322">
        <f>SUM(I124:I127)</f>
        <v>1397.9117499999998</v>
      </c>
      <c r="J122" s="84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s="171" customFormat="1" ht="15.75" x14ac:dyDescent="0.25">
      <c r="A123" s="297">
        <v>12</v>
      </c>
      <c r="B123" s="507" t="s">
        <v>329</v>
      </c>
      <c r="C123" s="507"/>
      <c r="D123" s="507"/>
      <c r="E123" s="507"/>
      <c r="F123" s="507"/>
      <c r="G123" s="507"/>
      <c r="H123" s="507"/>
      <c r="I123" s="508"/>
      <c r="J123" s="84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s="171" customFormat="1" x14ac:dyDescent="0.25">
      <c r="A124" s="278" t="s">
        <v>145</v>
      </c>
      <c r="B124" s="253" t="s">
        <v>28</v>
      </c>
      <c r="C124" s="279">
        <v>200499</v>
      </c>
      <c r="D124" s="280" t="s">
        <v>330</v>
      </c>
      <c r="E124" s="281" t="s">
        <v>10</v>
      </c>
      <c r="F124" s="284">
        <f>'MEMÓRIA DE CÁLCULO'!G218</f>
        <v>3</v>
      </c>
      <c r="G124" s="282">
        <v>8.7100000000000009</v>
      </c>
      <c r="H124" s="282">
        <v>24.59</v>
      </c>
      <c r="I124" s="283">
        <f>(G124+H124)*F124</f>
        <v>99.899999999999991</v>
      </c>
      <c r="J124" s="84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s="171" customFormat="1" x14ac:dyDescent="0.25">
      <c r="A125" s="278" t="s">
        <v>177</v>
      </c>
      <c r="B125" s="253" t="s">
        <v>28</v>
      </c>
      <c r="C125" s="279">
        <v>200101</v>
      </c>
      <c r="D125" s="280" t="s">
        <v>331</v>
      </c>
      <c r="E125" s="281" t="s">
        <v>10</v>
      </c>
      <c r="F125" s="284">
        <f>'MEMÓRIA DE CÁLCULO'!G220</f>
        <v>3</v>
      </c>
      <c r="G125" s="282">
        <v>2.3199999999999998</v>
      </c>
      <c r="H125" s="282">
        <v>4.43</v>
      </c>
      <c r="I125" s="283">
        <f t="shared" ref="I125:I127" si="5">(G125+H125)*F125</f>
        <v>20.25</v>
      </c>
      <c r="J125" s="84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s="171" customFormat="1" x14ac:dyDescent="0.25">
      <c r="A126" s="278" t="s">
        <v>344</v>
      </c>
      <c r="B126" s="253" t="s">
        <v>28</v>
      </c>
      <c r="C126" s="279">
        <v>200201</v>
      </c>
      <c r="D126" s="280" t="s">
        <v>332</v>
      </c>
      <c r="E126" s="281" t="s">
        <v>10</v>
      </c>
      <c r="F126" s="284">
        <f>'MEMÓRIA DE CÁLCULO'!G222</f>
        <v>5</v>
      </c>
      <c r="G126" s="282">
        <v>9.18</v>
      </c>
      <c r="H126" s="282">
        <v>17.87</v>
      </c>
      <c r="I126" s="283">
        <f t="shared" si="5"/>
        <v>135.25</v>
      </c>
      <c r="J126" s="84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s="171" customFormat="1" ht="15.75" thickBot="1" x14ac:dyDescent="0.3">
      <c r="A127" s="285" t="s">
        <v>345</v>
      </c>
      <c r="B127" s="286" t="s">
        <v>28</v>
      </c>
      <c r="C127" s="287">
        <v>201302</v>
      </c>
      <c r="D127" s="298" t="s">
        <v>333</v>
      </c>
      <c r="E127" s="288" t="s">
        <v>10</v>
      </c>
      <c r="F127" s="289">
        <f>'MEMÓRIA DE CÁLCULO'!G224</f>
        <v>14.474999999999998</v>
      </c>
      <c r="G127" s="290">
        <v>45.61</v>
      </c>
      <c r="H127" s="290">
        <v>33.32</v>
      </c>
      <c r="I127" s="291">
        <f t="shared" si="5"/>
        <v>1142.5117499999999</v>
      </c>
      <c r="J127" s="84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s="175" customFormat="1" ht="15.75" x14ac:dyDescent="0.25">
      <c r="A128" s="505" t="s">
        <v>334</v>
      </c>
      <c r="B128" s="506"/>
      <c r="C128" s="506"/>
      <c r="D128" s="506"/>
      <c r="E128" s="506"/>
      <c r="F128" s="506"/>
      <c r="G128" s="506"/>
      <c r="H128" s="506"/>
      <c r="I128" s="322">
        <f>SUM(I130:I132)</f>
        <v>2709.1000000000004</v>
      </c>
      <c r="J128" s="84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s="175" customFormat="1" ht="15.75" x14ac:dyDescent="0.25">
      <c r="A129" s="297">
        <v>13</v>
      </c>
      <c r="B129" s="507" t="s">
        <v>335</v>
      </c>
      <c r="C129" s="507"/>
      <c r="D129" s="507"/>
      <c r="E129" s="507"/>
      <c r="F129" s="507"/>
      <c r="G129" s="507"/>
      <c r="H129" s="507"/>
      <c r="I129" s="508"/>
      <c r="J129" s="84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s="175" customFormat="1" x14ac:dyDescent="0.25">
      <c r="A130" s="278" t="s">
        <v>146</v>
      </c>
      <c r="B130" s="253" t="s">
        <v>28</v>
      </c>
      <c r="C130" s="279">
        <v>85003</v>
      </c>
      <c r="D130" s="280" t="s">
        <v>336</v>
      </c>
      <c r="E130" s="281" t="s">
        <v>337</v>
      </c>
      <c r="F130" s="284">
        <f>'MEMÓRIA DE CÁLCULO'!G230</f>
        <v>6</v>
      </c>
      <c r="G130" s="282">
        <v>190.09</v>
      </c>
      <c r="H130" s="282">
        <v>20.46</v>
      </c>
      <c r="I130" s="283">
        <f>(G130+H130)*F130</f>
        <v>1263.3000000000002</v>
      </c>
      <c r="J130" s="84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s="175" customFormat="1" x14ac:dyDescent="0.25">
      <c r="A131" s="278" t="s">
        <v>346</v>
      </c>
      <c r="B131" s="253" t="s">
        <v>28</v>
      </c>
      <c r="C131" s="279">
        <v>71598</v>
      </c>
      <c r="D131" s="280" t="s">
        <v>338</v>
      </c>
      <c r="E131" s="281" t="s">
        <v>337</v>
      </c>
      <c r="F131" s="284">
        <f>'MEMÓRIA DE CÁLCULO'!G232</f>
        <v>11</v>
      </c>
      <c r="G131" s="282">
        <v>19.079999999999998</v>
      </c>
      <c r="H131" s="282">
        <v>7.92</v>
      </c>
      <c r="I131" s="283">
        <f t="shared" ref="I131:I132" si="6">(G131+H131)*F131</f>
        <v>297</v>
      </c>
      <c r="J131" s="84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s="175" customFormat="1" ht="30.75" thickBot="1" x14ac:dyDescent="0.3">
      <c r="A132" s="285" t="s">
        <v>347</v>
      </c>
      <c r="B132" s="286" t="s">
        <v>28</v>
      </c>
      <c r="C132" s="287">
        <v>91046</v>
      </c>
      <c r="D132" s="298" t="s">
        <v>339</v>
      </c>
      <c r="E132" s="288" t="s">
        <v>337</v>
      </c>
      <c r="F132" s="289">
        <f>'MEMÓRIA DE CÁLCULO'!G234</f>
        <v>20</v>
      </c>
      <c r="G132" s="290">
        <v>55.51</v>
      </c>
      <c r="H132" s="290">
        <v>1.93</v>
      </c>
      <c r="I132" s="291">
        <f t="shared" si="6"/>
        <v>1148.8</v>
      </c>
      <c r="J132" s="84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s="155" customFormat="1" ht="15.75" x14ac:dyDescent="0.25">
      <c r="A133" s="505" t="s">
        <v>237</v>
      </c>
      <c r="B133" s="506"/>
      <c r="C133" s="506"/>
      <c r="D133" s="506"/>
      <c r="E133" s="506"/>
      <c r="F133" s="506"/>
      <c r="G133" s="506"/>
      <c r="H133" s="506"/>
      <c r="I133" s="322">
        <f>SUM(I135:I140)</f>
        <v>31542.98446</v>
      </c>
      <c r="J133" s="84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s="155" customFormat="1" ht="15.75" x14ac:dyDescent="0.25">
      <c r="A134" s="297">
        <v>14</v>
      </c>
      <c r="B134" s="507" t="s">
        <v>238</v>
      </c>
      <c r="C134" s="507"/>
      <c r="D134" s="507"/>
      <c r="E134" s="507"/>
      <c r="F134" s="507"/>
      <c r="G134" s="507"/>
      <c r="H134" s="507"/>
      <c r="I134" s="508"/>
      <c r="J134" s="84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s="171" customFormat="1" x14ac:dyDescent="0.25">
      <c r="A135" s="278" t="s">
        <v>348</v>
      </c>
      <c r="B135" s="253" t="s">
        <v>28</v>
      </c>
      <c r="C135" s="279">
        <v>221101</v>
      </c>
      <c r="D135" s="280" t="s">
        <v>323</v>
      </c>
      <c r="E135" s="281" t="s">
        <v>10</v>
      </c>
      <c r="F135" s="284">
        <f>'MEMÓRIA DE CÁLCULO'!G238</f>
        <v>182</v>
      </c>
      <c r="G135" s="282">
        <v>95.7</v>
      </c>
      <c r="H135" s="282">
        <v>23.63</v>
      </c>
      <c r="I135" s="283">
        <f>(G135+H135)*F135</f>
        <v>21718.06</v>
      </c>
      <c r="J135" s="84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s="171" customFormat="1" x14ac:dyDescent="0.25">
      <c r="A136" s="278" t="s">
        <v>349</v>
      </c>
      <c r="B136" s="253" t="s">
        <v>28</v>
      </c>
      <c r="C136" s="279">
        <v>221102</v>
      </c>
      <c r="D136" s="280" t="s">
        <v>324</v>
      </c>
      <c r="E136" s="281" t="s">
        <v>10</v>
      </c>
      <c r="F136" s="284">
        <f>'MEMÓRIA DE CÁLCULO'!G240</f>
        <v>169.84</v>
      </c>
      <c r="G136" s="282">
        <v>30.25</v>
      </c>
      <c r="H136" s="282"/>
      <c r="I136" s="283">
        <f>(G136+H136)*F136</f>
        <v>5137.66</v>
      </c>
      <c r="J136" s="84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s="171" customFormat="1" ht="30" x14ac:dyDescent="0.25">
      <c r="A137" s="278" t="s">
        <v>350</v>
      </c>
      <c r="B137" s="253" t="s">
        <v>28</v>
      </c>
      <c r="C137" s="279">
        <v>221120</v>
      </c>
      <c r="D137" s="280" t="s">
        <v>325</v>
      </c>
      <c r="E137" s="281" t="s">
        <v>10</v>
      </c>
      <c r="F137" s="284">
        <f>'MEMÓRIA DE CÁLCULO'!G242</f>
        <v>2</v>
      </c>
      <c r="G137" s="282">
        <v>192.81</v>
      </c>
      <c r="H137" s="282">
        <v>31.65</v>
      </c>
      <c r="I137" s="283">
        <f t="shared" ref="I137:I140" si="7">(G137+H137)*F137</f>
        <v>448.92</v>
      </c>
      <c r="J137" s="84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s="170" customFormat="1" ht="31.5" customHeight="1" x14ac:dyDescent="0.25">
      <c r="A138" s="278" t="s">
        <v>351</v>
      </c>
      <c r="B138" s="253" t="s">
        <v>28</v>
      </c>
      <c r="C138" s="279">
        <v>220100</v>
      </c>
      <c r="D138" s="280" t="s">
        <v>507</v>
      </c>
      <c r="E138" s="281" t="s">
        <v>10</v>
      </c>
      <c r="F138" s="284">
        <f>'MEMÓRIA DE CÁLCULO'!G244</f>
        <v>19.37</v>
      </c>
      <c r="G138" s="282">
        <v>48.51</v>
      </c>
      <c r="H138" s="282">
        <v>52.58</v>
      </c>
      <c r="I138" s="283">
        <f t="shared" si="7"/>
        <v>1958.1133000000002</v>
      </c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s="170" customFormat="1" ht="31.5" customHeight="1" x14ac:dyDescent="0.25">
      <c r="A139" s="278" t="s">
        <v>352</v>
      </c>
      <c r="B139" s="253" t="s">
        <v>28</v>
      </c>
      <c r="C139" s="279">
        <v>220309</v>
      </c>
      <c r="D139" s="280" t="s">
        <v>267</v>
      </c>
      <c r="E139" s="281" t="s">
        <v>10</v>
      </c>
      <c r="F139" s="284">
        <f>'MEMÓRIA DE CÁLCULO'!G246</f>
        <v>23.672000000000001</v>
      </c>
      <c r="G139" s="282">
        <v>48.78</v>
      </c>
      <c r="H139" s="282">
        <v>36.4</v>
      </c>
      <c r="I139" s="283">
        <f t="shared" si="7"/>
        <v>2016.3809600000002</v>
      </c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s="170" customFormat="1" ht="14.25" customHeight="1" thickBot="1" x14ac:dyDescent="0.3">
      <c r="A140" s="285" t="s">
        <v>353</v>
      </c>
      <c r="B140" s="286" t="s">
        <v>28</v>
      </c>
      <c r="C140" s="287">
        <v>220310</v>
      </c>
      <c r="D140" s="298" t="s">
        <v>268</v>
      </c>
      <c r="E140" s="288" t="s">
        <v>11</v>
      </c>
      <c r="F140" s="289">
        <f>'MEMÓRIA DE CÁLCULO'!G248</f>
        <v>24.139999999999997</v>
      </c>
      <c r="G140" s="290">
        <v>2.4500000000000002</v>
      </c>
      <c r="H140" s="290">
        <v>8.48</v>
      </c>
      <c r="I140" s="291">
        <f t="shared" si="7"/>
        <v>263.85019999999997</v>
      </c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s="170" customFormat="1" ht="15.75" x14ac:dyDescent="0.25">
      <c r="A141" s="505" t="s">
        <v>239</v>
      </c>
      <c r="B141" s="506"/>
      <c r="C141" s="506"/>
      <c r="D141" s="506"/>
      <c r="E141" s="506"/>
      <c r="F141" s="506"/>
      <c r="G141" s="506"/>
      <c r="H141" s="506"/>
      <c r="I141" s="322">
        <f>SUM(I143:I146)</f>
        <v>2611.0600000000004</v>
      </c>
      <c r="J141" s="84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s="170" customFormat="1" ht="15.75" x14ac:dyDescent="0.25">
      <c r="A142" s="297">
        <v>15</v>
      </c>
      <c r="B142" s="507" t="s">
        <v>240</v>
      </c>
      <c r="C142" s="507"/>
      <c r="D142" s="507"/>
      <c r="E142" s="507"/>
      <c r="F142" s="507"/>
      <c r="G142" s="507"/>
      <c r="H142" s="507"/>
      <c r="I142" s="508"/>
      <c r="J142" s="84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s="171" customFormat="1" x14ac:dyDescent="0.25">
      <c r="A143" s="278" t="s">
        <v>354</v>
      </c>
      <c r="B143" s="253" t="s">
        <v>28</v>
      </c>
      <c r="C143" s="279">
        <v>230102</v>
      </c>
      <c r="D143" s="280" t="s">
        <v>326</v>
      </c>
      <c r="E143" s="281" t="s">
        <v>14</v>
      </c>
      <c r="F143" s="284">
        <v>6</v>
      </c>
      <c r="G143" s="282">
        <v>109.11</v>
      </c>
      <c r="H143" s="282">
        <v>26.67</v>
      </c>
      <c r="I143" s="283">
        <f>(G143+H143)*F143</f>
        <v>814.68000000000006</v>
      </c>
      <c r="J143" s="84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s="170" customFormat="1" x14ac:dyDescent="0.25">
      <c r="A144" s="278" t="s">
        <v>355</v>
      </c>
      <c r="B144" s="253" t="s">
        <v>28</v>
      </c>
      <c r="C144" s="279">
        <v>230174</v>
      </c>
      <c r="D144" s="280" t="s">
        <v>241</v>
      </c>
      <c r="E144" s="281" t="s">
        <v>14</v>
      </c>
      <c r="F144" s="284">
        <v>4</v>
      </c>
      <c r="G144" s="282">
        <v>72.3</v>
      </c>
      <c r="H144" s="282">
        <v>16.75</v>
      </c>
      <c r="I144" s="283">
        <f t="shared" ref="I144:I146" si="8">(G144+H144)*F144</f>
        <v>356.2</v>
      </c>
      <c r="J144" s="84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s="170" customFormat="1" ht="15.75" thickBot="1" x14ac:dyDescent="0.3">
      <c r="A145" s="285" t="s">
        <v>356</v>
      </c>
      <c r="B145" s="286" t="s">
        <v>28</v>
      </c>
      <c r="C145" s="287">
        <v>230176</v>
      </c>
      <c r="D145" s="298" t="s">
        <v>508</v>
      </c>
      <c r="E145" s="281" t="s">
        <v>14</v>
      </c>
      <c r="F145" s="289">
        <v>6</v>
      </c>
      <c r="G145" s="290">
        <v>135.63999999999999</v>
      </c>
      <c r="H145" s="290">
        <v>16.75</v>
      </c>
      <c r="I145" s="291">
        <f t="shared" si="8"/>
        <v>914.33999999999992</v>
      </c>
      <c r="J145" s="84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s="180" customFormat="1" ht="15.75" thickBot="1" x14ac:dyDescent="0.3">
      <c r="A146" s="285" t="s">
        <v>407</v>
      </c>
      <c r="B146" s="286" t="s">
        <v>28</v>
      </c>
      <c r="C146" s="329">
        <v>230202</v>
      </c>
      <c r="D146" s="339" t="s">
        <v>406</v>
      </c>
      <c r="E146" s="288" t="s">
        <v>14</v>
      </c>
      <c r="F146" s="331">
        <v>21</v>
      </c>
      <c r="G146" s="337">
        <v>13.24</v>
      </c>
      <c r="H146" s="337">
        <v>11.8</v>
      </c>
      <c r="I146" s="291">
        <f t="shared" si="8"/>
        <v>525.84</v>
      </c>
      <c r="J146" s="84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s="155" customFormat="1" ht="15.75" x14ac:dyDescent="0.25">
      <c r="A147" s="505" t="s">
        <v>17</v>
      </c>
      <c r="B147" s="506"/>
      <c r="C147" s="506"/>
      <c r="D147" s="506"/>
      <c r="E147" s="506"/>
      <c r="F147" s="506"/>
      <c r="G147" s="506"/>
      <c r="H147" s="506"/>
      <c r="I147" s="322">
        <f>SUM(I149:I155)</f>
        <v>43508.721500000007</v>
      </c>
      <c r="J147" s="84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s="155" customFormat="1" ht="15.75" x14ac:dyDescent="0.25">
      <c r="A148" s="297">
        <v>16</v>
      </c>
      <c r="B148" s="507" t="s">
        <v>18</v>
      </c>
      <c r="C148" s="507"/>
      <c r="D148" s="507"/>
      <c r="E148" s="507"/>
      <c r="F148" s="507"/>
      <c r="G148" s="507"/>
      <c r="H148" s="507"/>
      <c r="I148" s="508"/>
      <c r="J148" s="84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s="155" customFormat="1" x14ac:dyDescent="0.25">
      <c r="A149" s="278" t="s">
        <v>357</v>
      </c>
      <c r="B149" s="253" t="s">
        <v>28</v>
      </c>
      <c r="C149" s="279">
        <v>261300</v>
      </c>
      <c r="D149" s="280" t="s">
        <v>243</v>
      </c>
      <c r="E149" s="281" t="s">
        <v>10</v>
      </c>
      <c r="F149" s="281">
        <f>'MEMÓRIA DE CÁLCULO'!G262</f>
        <v>794.61</v>
      </c>
      <c r="G149" s="282">
        <v>3.09</v>
      </c>
      <c r="H149" s="282">
        <v>12.11</v>
      </c>
      <c r="I149" s="283">
        <f>F149*(G149+H149)</f>
        <v>12078.072</v>
      </c>
      <c r="J149" s="84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s="155" customFormat="1" x14ac:dyDescent="0.25">
      <c r="A150" s="278" t="s">
        <v>358</v>
      </c>
      <c r="B150" s="253" t="s">
        <v>28</v>
      </c>
      <c r="C150" s="279">
        <v>261307</v>
      </c>
      <c r="D150" s="280" t="s">
        <v>244</v>
      </c>
      <c r="E150" s="281" t="s">
        <v>10</v>
      </c>
      <c r="F150" s="281">
        <f>'MEMÓRIA DE CÁLCULO'!G264</f>
        <v>794.61</v>
      </c>
      <c r="G150" s="282">
        <v>4.13</v>
      </c>
      <c r="H150" s="282">
        <v>7.02</v>
      </c>
      <c r="I150" s="283">
        <f t="shared" ref="I150:I154" si="9">F150*(G150+H150)</f>
        <v>8859.9014999999981</v>
      </c>
      <c r="J150" s="84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s="155" customFormat="1" x14ac:dyDescent="0.25">
      <c r="A151" s="278" t="s">
        <v>359</v>
      </c>
      <c r="B151" s="253" t="s">
        <v>28</v>
      </c>
      <c r="C151" s="279">
        <v>261560</v>
      </c>
      <c r="D151" s="280" t="s">
        <v>245</v>
      </c>
      <c r="E151" s="281" t="s">
        <v>10</v>
      </c>
      <c r="F151" s="281">
        <v>37.380000000000003</v>
      </c>
      <c r="G151" s="282">
        <v>6.88</v>
      </c>
      <c r="H151" s="282">
        <v>18.48</v>
      </c>
      <c r="I151" s="283">
        <f t="shared" si="9"/>
        <v>947.95680000000004</v>
      </c>
      <c r="J151" s="84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s="155" customFormat="1" x14ac:dyDescent="0.25">
      <c r="A152" s="278" t="s">
        <v>360</v>
      </c>
      <c r="B152" s="253" t="s">
        <v>28</v>
      </c>
      <c r="C152" s="279">
        <v>261008</v>
      </c>
      <c r="D152" s="280" t="s">
        <v>246</v>
      </c>
      <c r="E152" s="281" t="s">
        <v>10</v>
      </c>
      <c r="F152" s="284">
        <f>'MEMÓRIA DE CÁLCULO'!G268</f>
        <v>35.799999999999997</v>
      </c>
      <c r="G152" s="282">
        <v>8.01</v>
      </c>
      <c r="H152" s="282">
        <v>12.05</v>
      </c>
      <c r="I152" s="283">
        <f t="shared" si="9"/>
        <v>718.14800000000002</v>
      </c>
      <c r="J152" s="84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s="155" customFormat="1" ht="30" x14ac:dyDescent="0.25">
      <c r="A153" s="278" t="s">
        <v>361</v>
      </c>
      <c r="B153" s="253" t="s">
        <v>28</v>
      </c>
      <c r="C153" s="279">
        <v>261504</v>
      </c>
      <c r="D153" s="280" t="s">
        <v>247</v>
      </c>
      <c r="E153" s="281" t="s">
        <v>10</v>
      </c>
      <c r="F153" s="284">
        <f>'MEMÓRIA DE CÁLCULO'!G270</f>
        <v>35.799999999999997</v>
      </c>
      <c r="G153" s="282">
        <v>2.2200000000000002</v>
      </c>
      <c r="H153" s="282">
        <v>12.05</v>
      </c>
      <c r="I153" s="283">
        <f t="shared" si="9"/>
        <v>510.86599999999999</v>
      </c>
      <c r="J153" s="84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s="170" customFormat="1" ht="45.75" thickBot="1" x14ac:dyDescent="0.3">
      <c r="A154" s="423" t="s">
        <v>362</v>
      </c>
      <c r="B154" s="307" t="s">
        <v>228</v>
      </c>
      <c r="C154" s="308">
        <v>88428</v>
      </c>
      <c r="D154" s="309" t="s">
        <v>270</v>
      </c>
      <c r="E154" s="310" t="s">
        <v>10</v>
      </c>
      <c r="F154" s="310">
        <f>'MEMÓRIA DE CÁLCULO'!G272</f>
        <v>381.02</v>
      </c>
      <c r="G154" s="518">
        <v>33.86</v>
      </c>
      <c r="H154" s="518"/>
      <c r="I154" s="312">
        <f t="shared" si="9"/>
        <v>12901.3372</v>
      </c>
      <c r="J154" s="84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s="264" customFormat="1" ht="15.75" thickBot="1" x14ac:dyDescent="0.3">
      <c r="A155" s="377" t="s">
        <v>357</v>
      </c>
      <c r="B155" s="378" t="s">
        <v>28</v>
      </c>
      <c r="C155" s="379">
        <v>261304</v>
      </c>
      <c r="D155" s="380" t="s">
        <v>475</v>
      </c>
      <c r="E155" s="181" t="s">
        <v>10</v>
      </c>
      <c r="F155" s="381">
        <f>'MEMÓRIA DE CÁLCULO'!G274</f>
        <v>348</v>
      </c>
      <c r="G155" s="382">
        <v>7.06</v>
      </c>
      <c r="H155" s="382">
        <v>14.47</v>
      </c>
      <c r="I155" s="383">
        <f>F155*(G155+H155)</f>
        <v>7492.4400000000005</v>
      </c>
      <c r="J155" s="84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s="155" customFormat="1" ht="15.75" x14ac:dyDescent="0.25">
      <c r="A156" s="505" t="s">
        <v>103</v>
      </c>
      <c r="B156" s="506"/>
      <c r="C156" s="506"/>
      <c r="D156" s="506"/>
      <c r="E156" s="506"/>
      <c r="F156" s="506"/>
      <c r="G156" s="506"/>
      <c r="H156" s="506"/>
      <c r="I156" s="322">
        <f>SUM(I158:I160)</f>
        <v>5554.2852800000001</v>
      </c>
      <c r="J156" s="84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s="155" customFormat="1" ht="15.75" x14ac:dyDescent="0.25">
      <c r="A157" s="297">
        <v>17</v>
      </c>
      <c r="B157" s="507" t="s">
        <v>107</v>
      </c>
      <c r="C157" s="507"/>
      <c r="D157" s="507"/>
      <c r="E157" s="507"/>
      <c r="F157" s="507"/>
      <c r="G157" s="507"/>
      <c r="H157" s="507"/>
      <c r="I157" s="508"/>
      <c r="J157" s="84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s="149" customFormat="1" x14ac:dyDescent="0.25">
      <c r="A158" s="278" t="s">
        <v>363</v>
      </c>
      <c r="B158" s="253" t="s">
        <v>28</v>
      </c>
      <c r="C158" s="279">
        <v>270501</v>
      </c>
      <c r="D158" s="280" t="s">
        <v>248</v>
      </c>
      <c r="E158" s="281" t="s">
        <v>10</v>
      </c>
      <c r="F158" s="284">
        <f>'MEMÓRIA DE CÁLCULO'!G278</f>
        <v>402.9</v>
      </c>
      <c r="G158" s="282">
        <v>1.79</v>
      </c>
      <c r="H158" s="282">
        <v>2.82</v>
      </c>
      <c r="I158" s="283">
        <f>F158*(G158+H158)</f>
        <v>1857.3689999999997</v>
      </c>
      <c r="J158" s="167"/>
      <c r="K158" s="168"/>
      <c r="L158" s="168"/>
      <c r="M158" s="168"/>
      <c r="N158" s="168"/>
      <c r="O158" s="168"/>
      <c r="P158" s="168"/>
      <c r="Q158" s="168"/>
      <c r="R158" s="168"/>
      <c r="S158" s="168"/>
      <c r="T158" s="168"/>
      <c r="U158" s="168"/>
      <c r="V158" s="168"/>
      <c r="W158" s="168"/>
      <c r="X158" s="168"/>
    </row>
    <row r="159" spans="1:24" s="160" customFormat="1" x14ac:dyDescent="0.25">
      <c r="A159" s="278" t="s">
        <v>364</v>
      </c>
      <c r="B159" s="253" t="s">
        <v>28</v>
      </c>
      <c r="C159" s="279">
        <v>270810</v>
      </c>
      <c r="D159" s="280" t="s">
        <v>249</v>
      </c>
      <c r="E159" s="281" t="s">
        <v>14</v>
      </c>
      <c r="F159" s="284">
        <f>'MEMÓRIA DE CÁLCULO'!G280</f>
        <v>1</v>
      </c>
      <c r="G159" s="282">
        <v>882.08</v>
      </c>
      <c r="H159" s="282">
        <v>6.66</v>
      </c>
      <c r="I159" s="283">
        <f t="shared" ref="I159:I160" si="10">F159*(G159+H159)</f>
        <v>888.74</v>
      </c>
      <c r="J159" s="84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s="170" customFormat="1" ht="15.75" thickBot="1" x14ac:dyDescent="0.3">
      <c r="A160" s="285" t="s">
        <v>365</v>
      </c>
      <c r="B160" s="286" t="s">
        <v>28</v>
      </c>
      <c r="C160" s="287">
        <v>271608</v>
      </c>
      <c r="D160" s="298" t="s">
        <v>250</v>
      </c>
      <c r="E160" s="288" t="s">
        <v>10</v>
      </c>
      <c r="F160" s="289">
        <f>'MEMÓRIA DE CÁLCULO'!G282</f>
        <v>4.9980000000000002</v>
      </c>
      <c r="G160" s="290">
        <v>496.72</v>
      </c>
      <c r="H160" s="290">
        <v>65.14</v>
      </c>
      <c r="I160" s="291">
        <f t="shared" si="10"/>
        <v>2808.1762800000001</v>
      </c>
      <c r="J160" s="84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s="155" customFormat="1" ht="15.75" x14ac:dyDescent="0.25">
      <c r="A161" s="505" t="s">
        <v>109</v>
      </c>
      <c r="B161" s="506"/>
      <c r="C161" s="506"/>
      <c r="D161" s="506"/>
      <c r="E161" s="506"/>
      <c r="F161" s="506"/>
      <c r="G161" s="506"/>
      <c r="H161" s="506"/>
      <c r="I161" s="322">
        <f>SUM(I163:I164)</f>
        <v>48168.68</v>
      </c>
      <c r="J161" s="84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s="155" customFormat="1" ht="15.75" x14ac:dyDescent="0.25">
      <c r="A162" s="297">
        <v>18</v>
      </c>
      <c r="B162" s="507" t="s">
        <v>108</v>
      </c>
      <c r="C162" s="507"/>
      <c r="D162" s="507"/>
      <c r="E162" s="507"/>
      <c r="F162" s="507"/>
      <c r="G162" s="507"/>
      <c r="H162" s="507"/>
      <c r="I162" s="508"/>
      <c r="J162" s="84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s="149" customFormat="1" x14ac:dyDescent="0.25">
      <c r="A163" s="278" t="s">
        <v>366</v>
      </c>
      <c r="B163" s="253" t="s">
        <v>28</v>
      </c>
      <c r="C163" s="279">
        <v>250101</v>
      </c>
      <c r="D163" s="280" t="s">
        <v>129</v>
      </c>
      <c r="E163" s="281" t="s">
        <v>110</v>
      </c>
      <c r="F163" s="284">
        <f>'MEMÓRIA DE CÁLCULO'!G289</f>
        <v>1</v>
      </c>
      <c r="G163" s="282">
        <v>0</v>
      </c>
      <c r="H163" s="282">
        <v>22463.68</v>
      </c>
      <c r="I163" s="283">
        <f>F163*(G163+H163)</f>
        <v>22463.68</v>
      </c>
      <c r="J163" s="167"/>
      <c r="K163" s="168"/>
      <c r="L163" s="168"/>
      <c r="M163" s="168"/>
      <c r="N163" s="168"/>
      <c r="O163" s="168"/>
      <c r="P163" s="168"/>
      <c r="Q163" s="168"/>
      <c r="R163" s="168"/>
      <c r="S163" s="168"/>
      <c r="T163" s="168"/>
      <c r="U163" s="168"/>
      <c r="V163" s="168"/>
      <c r="W163" s="168"/>
      <c r="X163" s="168"/>
    </row>
    <row r="164" spans="1:24" s="149" customFormat="1" ht="15.75" thickBot="1" x14ac:dyDescent="0.3">
      <c r="A164" s="285" t="s">
        <v>367</v>
      </c>
      <c r="B164" s="286" t="s">
        <v>28</v>
      </c>
      <c r="C164" s="287">
        <v>250103</v>
      </c>
      <c r="D164" s="298" t="s">
        <v>251</v>
      </c>
      <c r="E164" s="288" t="s">
        <v>110</v>
      </c>
      <c r="F164" s="289">
        <f>'MEMÓRIA DE CÁLCULO'!G291</f>
        <v>4</v>
      </c>
      <c r="G164" s="290">
        <v>0</v>
      </c>
      <c r="H164" s="290">
        <v>6426.25</v>
      </c>
      <c r="I164" s="291">
        <f>F164*(G164+H164)</f>
        <v>25705</v>
      </c>
      <c r="J164" s="167"/>
      <c r="K164" s="168"/>
      <c r="L164" s="168"/>
      <c r="M164" s="168"/>
      <c r="N164" s="168"/>
      <c r="O164" s="168"/>
      <c r="P164" s="168"/>
      <c r="Q164" s="168"/>
      <c r="R164" s="168"/>
      <c r="S164" s="168"/>
      <c r="T164" s="168"/>
      <c r="U164" s="168"/>
      <c r="V164" s="168"/>
      <c r="W164" s="168"/>
      <c r="X164" s="168"/>
    </row>
    <row r="165" spans="1:24" s="155" customFormat="1" ht="20.25" customHeight="1" x14ac:dyDescent="0.25">
      <c r="A165" s="512" t="s">
        <v>29</v>
      </c>
      <c r="B165" s="513"/>
      <c r="C165" s="513"/>
      <c r="D165" s="513"/>
      <c r="E165" s="513"/>
      <c r="F165" s="513"/>
      <c r="G165" s="513"/>
      <c r="H165" s="513"/>
      <c r="I165" s="514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4.25" customHeight="1" x14ac:dyDescent="0.25">
      <c r="A166" s="340"/>
      <c r="B166" s="341"/>
      <c r="C166" s="341"/>
      <c r="D166" s="341"/>
      <c r="E166" s="341"/>
      <c r="F166" s="342"/>
      <c r="G166" s="342"/>
      <c r="H166" s="86" t="s">
        <v>30</v>
      </c>
      <c r="I166" s="105">
        <f>SUM(I11,I21,I24,I27,I62,I99,I102,I105,I109,I115,I119,I122,I128,I133,I141,I147,I156,I161)</f>
        <v>282109.30793000007</v>
      </c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s="81" customFormat="1" ht="14.25" customHeight="1" x14ac:dyDescent="0.25">
      <c r="A167" s="266"/>
      <c r="B167" s="343"/>
      <c r="C167" s="343"/>
      <c r="D167" s="343"/>
      <c r="E167" s="343"/>
      <c r="F167" s="342"/>
      <c r="G167" s="342"/>
      <c r="H167" s="86" t="s">
        <v>95</v>
      </c>
      <c r="I167" s="104">
        <f>I166*0.2381</f>
        <v>67170.226218133015</v>
      </c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s="81" customFormat="1" ht="14.25" customHeight="1" x14ac:dyDescent="0.25">
      <c r="A168" s="266"/>
      <c r="B168" s="343"/>
      <c r="C168" s="343"/>
      <c r="D168" s="343"/>
      <c r="E168" s="343"/>
      <c r="F168" s="342"/>
      <c r="G168" s="342"/>
      <c r="H168" s="86" t="s">
        <v>96</v>
      </c>
      <c r="I168" s="104">
        <f>I166+I167</f>
        <v>349279.53414813307</v>
      </c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s="81" customFormat="1" ht="14.25" customHeight="1" x14ac:dyDescent="0.25">
      <c r="A169" s="87"/>
      <c r="B169" s="89"/>
      <c r="C169" s="89"/>
      <c r="D169" s="387" t="s">
        <v>501</v>
      </c>
      <c r="E169" s="89"/>
      <c r="F169" s="89"/>
      <c r="G169" s="89"/>
      <c r="H169" s="88"/>
      <c r="I169" s="90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5.75" customHeight="1" x14ac:dyDescent="0.25">
      <c r="A170" s="45"/>
      <c r="B170" s="19"/>
      <c r="C170" s="46"/>
      <c r="D170" s="386" t="s">
        <v>31</v>
      </c>
      <c r="E170" s="515"/>
      <c r="F170" s="472"/>
      <c r="G170" s="472"/>
      <c r="H170" s="472"/>
      <c r="I170" s="8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s="111" customFormat="1" ht="20.25" customHeight="1" x14ac:dyDescent="0.25">
      <c r="A171" s="85"/>
      <c r="B171" s="19"/>
      <c r="C171" s="122"/>
      <c r="D171" s="384" t="s">
        <v>498</v>
      </c>
      <c r="E171" s="112"/>
      <c r="I171" s="8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s="94" customFormat="1" ht="14.25" customHeight="1" x14ac:dyDescent="0.25">
      <c r="A172" s="85"/>
      <c r="B172" s="47"/>
      <c r="C172" s="47"/>
      <c r="D172" s="385" t="s">
        <v>500</v>
      </c>
      <c r="E172" s="22"/>
      <c r="F172" s="100" t="s">
        <v>85</v>
      </c>
      <c r="G172" s="95"/>
      <c r="H172" s="95"/>
      <c r="I172" s="8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4.25" customHeight="1" x14ac:dyDescent="0.25">
      <c r="A173" s="48"/>
      <c r="B173" s="47"/>
      <c r="C173" s="47"/>
      <c r="D173" s="259" t="s">
        <v>466</v>
      </c>
      <c r="E173" s="21"/>
      <c r="F173" s="516"/>
      <c r="G173" s="517"/>
      <c r="H173" s="517"/>
      <c r="I173" s="8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23.25" customHeight="1" thickBot="1" x14ac:dyDescent="0.3">
      <c r="A174" s="49"/>
      <c r="B174" s="50"/>
      <c r="C174" s="50"/>
      <c r="D174" s="260"/>
      <c r="E174" s="26"/>
      <c r="F174" s="509"/>
      <c r="G174" s="510"/>
      <c r="H174" s="510"/>
      <c r="I174" s="83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4.25" customHeight="1" x14ac:dyDescent="0.25">
      <c r="A175" s="19"/>
      <c r="B175" s="19"/>
      <c r="C175" s="51"/>
      <c r="D175" s="20"/>
      <c r="E175" s="21"/>
      <c r="F175" s="21"/>
      <c r="G175" s="52"/>
      <c r="H175" s="52"/>
      <c r="I175" s="53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4.25" customHeight="1" x14ac:dyDescent="0.25">
      <c r="A176" s="19"/>
      <c r="B176" s="19"/>
      <c r="C176" s="51"/>
      <c r="D176" s="20"/>
      <c r="E176" s="21"/>
      <c r="F176" s="21"/>
      <c r="G176" s="52"/>
      <c r="H176" s="52"/>
      <c r="I176" s="53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4.25" customHeight="1" x14ac:dyDescent="0.25">
      <c r="A177" s="19"/>
      <c r="B177" s="19"/>
      <c r="C177" s="51"/>
      <c r="D177" s="20"/>
      <c r="E177" s="21"/>
      <c r="F177" s="21"/>
      <c r="G177" s="52"/>
      <c r="H177" s="52"/>
      <c r="I177" s="53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4.25" customHeight="1" x14ac:dyDescent="0.25">
      <c r="A178" s="19"/>
      <c r="B178" s="19"/>
      <c r="C178" s="51"/>
      <c r="D178" s="54"/>
      <c r="E178" s="21"/>
      <c r="F178" s="21"/>
      <c r="G178" s="52"/>
      <c r="H178" s="52"/>
      <c r="I178" s="53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4.25" customHeight="1" x14ac:dyDescent="0.25">
      <c r="A179" s="19"/>
      <c r="B179" s="19"/>
      <c r="C179" s="47"/>
      <c r="D179" s="20"/>
      <c r="E179" s="21"/>
      <c r="F179" s="21"/>
      <c r="G179" s="52"/>
      <c r="H179" s="52"/>
      <c r="I179" s="53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4.25" customHeight="1" x14ac:dyDescent="0.25">
      <c r="A180" s="19"/>
      <c r="B180" s="19"/>
      <c r="C180" s="47"/>
      <c r="D180" s="20"/>
      <c r="E180" s="21"/>
      <c r="F180" s="21"/>
      <c r="G180" s="52"/>
      <c r="H180" s="52"/>
      <c r="I180" s="53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4.25" customHeight="1" x14ac:dyDescent="0.25">
      <c r="A181" s="19"/>
      <c r="B181" s="19"/>
      <c r="C181" s="47"/>
      <c r="D181" s="20"/>
      <c r="E181" s="21"/>
      <c r="F181" s="21"/>
      <c r="G181" s="52"/>
      <c r="H181" s="52"/>
      <c r="I181" s="53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4.25" customHeight="1" x14ac:dyDescent="0.25">
      <c r="A182" s="19"/>
      <c r="B182" s="19"/>
      <c r="C182" s="47"/>
      <c r="D182" s="20"/>
      <c r="E182" s="21"/>
      <c r="F182" s="21"/>
      <c r="G182" s="52"/>
      <c r="H182" s="52"/>
      <c r="I182" s="53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4.25" customHeight="1" x14ac:dyDescent="0.25">
      <c r="A183" s="19"/>
      <c r="B183" s="19"/>
      <c r="C183" s="47"/>
      <c r="D183" s="20"/>
      <c r="E183" s="21"/>
      <c r="F183" s="21"/>
      <c r="G183" s="52"/>
      <c r="H183" s="52"/>
      <c r="I183" s="53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4.25" customHeight="1" x14ac:dyDescent="0.25">
      <c r="A184" s="19"/>
      <c r="B184" s="19"/>
      <c r="C184" s="47"/>
      <c r="D184" s="20"/>
      <c r="E184" s="21"/>
      <c r="F184" s="21"/>
      <c r="G184" s="52"/>
      <c r="H184" s="52"/>
      <c r="I184" s="53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4.25" customHeight="1" x14ac:dyDescent="0.25">
      <c r="A185" s="19"/>
      <c r="B185" s="19"/>
      <c r="C185" s="47"/>
      <c r="D185" s="20"/>
      <c r="E185" s="21"/>
      <c r="F185" s="21"/>
      <c r="G185" s="52"/>
      <c r="H185" s="52"/>
      <c r="I185" s="53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4.25" customHeight="1" x14ac:dyDescent="0.25">
      <c r="A186" s="19"/>
      <c r="B186" s="19"/>
      <c r="C186" s="47"/>
      <c r="D186" s="20"/>
      <c r="E186" s="21"/>
      <c r="F186" s="21"/>
      <c r="G186" s="52"/>
      <c r="H186" s="52"/>
      <c r="I186" s="53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4.25" customHeight="1" x14ac:dyDescent="0.25">
      <c r="A187" s="19"/>
      <c r="B187" s="19"/>
      <c r="C187" s="47"/>
      <c r="D187" s="20"/>
      <c r="E187" s="21"/>
      <c r="F187" s="21"/>
      <c r="G187" s="52"/>
      <c r="H187" s="52"/>
      <c r="I187" s="53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4.25" customHeight="1" x14ac:dyDescent="0.25">
      <c r="A188" s="19"/>
      <c r="B188" s="19"/>
      <c r="C188" s="47"/>
      <c r="D188" s="20"/>
      <c r="E188" s="21"/>
      <c r="F188" s="21"/>
      <c r="G188" s="52"/>
      <c r="H188" s="52"/>
      <c r="I188" s="53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4.25" customHeight="1" x14ac:dyDescent="0.25">
      <c r="A189" s="19"/>
      <c r="B189" s="19"/>
      <c r="C189" s="47"/>
      <c r="D189" s="20"/>
      <c r="E189" s="21"/>
      <c r="F189" s="21"/>
      <c r="G189" s="52"/>
      <c r="H189" s="52"/>
      <c r="I189" s="53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4.25" customHeight="1" x14ac:dyDescent="0.25">
      <c r="A190" s="19"/>
      <c r="B190" s="19"/>
      <c r="C190" s="47"/>
      <c r="D190" s="20"/>
      <c r="E190" s="21"/>
      <c r="F190" s="21"/>
      <c r="G190" s="52"/>
      <c r="H190" s="52"/>
      <c r="I190" s="53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4.25" customHeight="1" x14ac:dyDescent="0.25">
      <c r="A191" s="19"/>
      <c r="B191" s="19"/>
      <c r="C191" s="47"/>
      <c r="D191" s="20"/>
      <c r="E191" s="21"/>
      <c r="F191" s="21"/>
      <c r="G191" s="52"/>
      <c r="H191" s="52"/>
      <c r="I191" s="53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4.25" customHeight="1" x14ac:dyDescent="0.25">
      <c r="A192" s="19"/>
      <c r="B192" s="19"/>
      <c r="C192" s="47"/>
      <c r="D192" s="20"/>
      <c r="E192" s="21"/>
      <c r="F192" s="21"/>
      <c r="G192" s="52"/>
      <c r="H192" s="52"/>
      <c r="I192" s="53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4.25" customHeight="1" x14ac:dyDescent="0.25">
      <c r="A193" s="19"/>
      <c r="B193" s="19"/>
      <c r="C193" s="47"/>
      <c r="D193" s="20"/>
      <c r="E193" s="21"/>
      <c r="F193" s="21"/>
      <c r="G193" s="52"/>
      <c r="H193" s="52"/>
      <c r="I193" s="53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4.25" customHeight="1" x14ac:dyDescent="0.25">
      <c r="A194" s="19"/>
      <c r="B194" s="19"/>
      <c r="C194" s="47"/>
      <c r="D194" s="20"/>
      <c r="E194" s="21"/>
      <c r="F194" s="21"/>
      <c r="G194" s="52"/>
      <c r="H194" s="52"/>
      <c r="I194" s="53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4.25" customHeight="1" x14ac:dyDescent="0.25">
      <c r="A195" s="19"/>
      <c r="B195" s="19"/>
      <c r="C195" s="47"/>
      <c r="D195" s="20"/>
      <c r="E195" s="21"/>
      <c r="F195" s="21"/>
      <c r="G195" s="52"/>
      <c r="H195" s="52"/>
      <c r="I195" s="53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4.25" customHeight="1" x14ac:dyDescent="0.25">
      <c r="A196" s="19"/>
      <c r="B196" s="19"/>
      <c r="C196" s="47"/>
      <c r="D196" s="20"/>
      <c r="E196" s="21"/>
      <c r="F196" s="21"/>
      <c r="G196" s="52"/>
      <c r="H196" s="52"/>
      <c r="I196" s="53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4.25" customHeight="1" x14ac:dyDescent="0.25">
      <c r="A197" s="19"/>
      <c r="B197" s="19"/>
      <c r="C197" s="47"/>
      <c r="D197" s="20"/>
      <c r="E197" s="21"/>
      <c r="F197" s="21"/>
      <c r="G197" s="52"/>
      <c r="H197" s="52"/>
      <c r="I197" s="53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4.25" customHeight="1" x14ac:dyDescent="0.25">
      <c r="A198" s="19"/>
      <c r="B198" s="19"/>
      <c r="C198" s="47"/>
      <c r="D198" s="20"/>
      <c r="E198" s="21"/>
      <c r="F198" s="21"/>
      <c r="G198" s="52"/>
      <c r="H198" s="52"/>
      <c r="I198" s="53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4.25" customHeight="1" x14ac:dyDescent="0.25">
      <c r="A199" s="19"/>
      <c r="B199" s="19"/>
      <c r="C199" s="47"/>
      <c r="D199" s="20"/>
      <c r="E199" s="21"/>
      <c r="F199" s="21"/>
      <c r="G199" s="52"/>
      <c r="H199" s="52"/>
      <c r="I199" s="53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4.25" customHeight="1" x14ac:dyDescent="0.25">
      <c r="A200" s="19"/>
      <c r="B200" s="19"/>
      <c r="C200" s="47"/>
      <c r="D200" s="20"/>
      <c r="E200" s="21"/>
      <c r="F200" s="21"/>
      <c r="G200" s="52"/>
      <c r="H200" s="52"/>
      <c r="I200" s="53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4.25" customHeight="1" x14ac:dyDescent="0.25">
      <c r="A201" s="19"/>
      <c r="B201" s="19"/>
      <c r="C201" s="47"/>
      <c r="D201" s="20"/>
      <c r="E201" s="21"/>
      <c r="F201" s="21"/>
      <c r="G201" s="52"/>
      <c r="H201" s="52"/>
      <c r="I201" s="53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4.25" customHeight="1" x14ac:dyDescent="0.25">
      <c r="A202" s="19"/>
      <c r="B202" s="19"/>
      <c r="C202" s="47"/>
      <c r="D202" s="20"/>
      <c r="E202" s="21"/>
      <c r="F202" s="21"/>
      <c r="G202" s="52"/>
      <c r="H202" s="52"/>
      <c r="I202" s="53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4.25" customHeight="1" x14ac:dyDescent="0.25">
      <c r="A203" s="19"/>
      <c r="B203" s="19"/>
      <c r="C203" s="47"/>
      <c r="D203" s="20"/>
      <c r="E203" s="21"/>
      <c r="F203" s="21"/>
      <c r="G203" s="52"/>
      <c r="H203" s="52"/>
      <c r="I203" s="53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4.25" customHeight="1" x14ac:dyDescent="0.25">
      <c r="A204" s="19"/>
      <c r="B204" s="19"/>
      <c r="C204" s="47"/>
      <c r="D204" s="20"/>
      <c r="E204" s="21"/>
      <c r="F204" s="21"/>
      <c r="G204" s="52"/>
      <c r="H204" s="52"/>
      <c r="I204" s="53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4.25" customHeight="1" x14ac:dyDescent="0.25">
      <c r="A205" s="19"/>
      <c r="B205" s="19"/>
      <c r="C205" s="47"/>
      <c r="D205" s="20"/>
      <c r="E205" s="21"/>
      <c r="F205" s="21"/>
      <c r="G205" s="52"/>
      <c r="H205" s="52"/>
      <c r="I205" s="53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4.25" customHeight="1" x14ac:dyDescent="0.25">
      <c r="A206" s="19"/>
      <c r="B206" s="19"/>
      <c r="C206" s="47"/>
      <c r="D206" s="20"/>
      <c r="E206" s="21"/>
      <c r="F206" s="21"/>
      <c r="G206" s="52"/>
      <c r="H206" s="52"/>
      <c r="I206" s="53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4.25" customHeight="1" x14ac:dyDescent="0.25">
      <c r="A207" s="19"/>
      <c r="B207" s="19"/>
      <c r="C207" s="47"/>
      <c r="D207" s="20"/>
      <c r="E207" s="21"/>
      <c r="F207" s="21"/>
      <c r="G207" s="52"/>
      <c r="H207" s="52"/>
      <c r="I207" s="53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4.25" customHeight="1" x14ac:dyDescent="0.25">
      <c r="A208" s="19"/>
      <c r="B208" s="19"/>
      <c r="C208" s="47"/>
      <c r="D208" s="20"/>
      <c r="E208" s="21"/>
      <c r="F208" s="21"/>
      <c r="G208" s="52"/>
      <c r="H208" s="52"/>
      <c r="I208" s="53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4.25" customHeight="1" x14ac:dyDescent="0.25">
      <c r="A209" s="19"/>
      <c r="B209" s="19"/>
      <c r="C209" s="47"/>
      <c r="D209" s="20"/>
      <c r="E209" s="21"/>
      <c r="F209" s="21"/>
      <c r="G209" s="52"/>
      <c r="H209" s="52"/>
      <c r="I209" s="53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4.25" customHeight="1" x14ac:dyDescent="0.25">
      <c r="A210" s="19"/>
      <c r="B210" s="19"/>
      <c r="C210" s="47"/>
      <c r="D210" s="20"/>
      <c r="E210" s="21"/>
      <c r="F210" s="21"/>
      <c r="G210" s="52"/>
      <c r="H210" s="52"/>
      <c r="I210" s="53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4.25" customHeight="1" x14ac:dyDescent="0.25">
      <c r="A211" s="19"/>
      <c r="B211" s="19"/>
      <c r="C211" s="47"/>
      <c r="D211" s="20"/>
      <c r="E211" s="21"/>
      <c r="F211" s="21"/>
      <c r="G211" s="52"/>
      <c r="H211" s="52"/>
      <c r="I211" s="53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4.25" customHeight="1" x14ac:dyDescent="0.25">
      <c r="A212" s="19"/>
      <c r="B212" s="19"/>
      <c r="C212" s="47"/>
      <c r="D212" s="20"/>
      <c r="E212" s="21"/>
      <c r="F212" s="21"/>
      <c r="G212" s="52"/>
      <c r="H212" s="52"/>
      <c r="I212" s="53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4.25" customHeight="1" x14ac:dyDescent="0.25">
      <c r="A213" s="19"/>
      <c r="B213" s="19"/>
      <c r="C213" s="47"/>
      <c r="D213" s="20"/>
      <c r="E213" s="21"/>
      <c r="F213" s="21"/>
      <c r="G213" s="52"/>
      <c r="H213" s="52"/>
      <c r="I213" s="53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4.25" customHeight="1" x14ac:dyDescent="0.25">
      <c r="A214" s="19"/>
      <c r="B214" s="19"/>
      <c r="C214" s="47"/>
      <c r="D214" s="20"/>
      <c r="E214" s="21"/>
      <c r="F214" s="21"/>
      <c r="G214" s="52"/>
      <c r="H214" s="52"/>
      <c r="I214" s="53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4.25" customHeight="1" x14ac:dyDescent="0.25">
      <c r="A215" s="19"/>
      <c r="B215" s="19"/>
      <c r="C215" s="47"/>
      <c r="D215" s="20"/>
      <c r="E215" s="21"/>
      <c r="F215" s="21"/>
      <c r="G215" s="52"/>
      <c r="H215" s="52"/>
      <c r="I215" s="53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4.25" customHeight="1" x14ac:dyDescent="0.25">
      <c r="A216" s="19"/>
      <c r="B216" s="19"/>
      <c r="C216" s="47"/>
      <c r="D216" s="20"/>
      <c r="E216" s="21"/>
      <c r="F216" s="21"/>
      <c r="G216" s="52"/>
      <c r="H216" s="52"/>
      <c r="I216" s="53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4.25" customHeight="1" x14ac:dyDescent="0.25">
      <c r="A217" s="19"/>
      <c r="B217" s="19"/>
      <c r="C217" s="47"/>
      <c r="D217" s="20"/>
      <c r="E217" s="21"/>
      <c r="F217" s="21"/>
      <c r="G217" s="52"/>
      <c r="H217" s="52"/>
      <c r="I217" s="53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4.25" customHeight="1" x14ac:dyDescent="0.25">
      <c r="A218" s="19"/>
      <c r="B218" s="19"/>
      <c r="C218" s="47"/>
      <c r="D218" s="20"/>
      <c r="E218" s="21"/>
      <c r="F218" s="21"/>
      <c r="G218" s="52"/>
      <c r="H218" s="52"/>
      <c r="I218" s="53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4.25" customHeight="1" x14ac:dyDescent="0.25">
      <c r="A219" s="19"/>
      <c r="B219" s="19"/>
      <c r="C219" s="47"/>
      <c r="D219" s="20"/>
      <c r="E219" s="21"/>
      <c r="F219" s="21"/>
      <c r="G219" s="52"/>
      <c r="H219" s="52"/>
      <c r="I219" s="53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4.25" customHeight="1" x14ac:dyDescent="0.25">
      <c r="A220" s="19"/>
      <c r="B220" s="19"/>
      <c r="C220" s="47"/>
      <c r="D220" s="20"/>
      <c r="E220" s="21"/>
      <c r="F220" s="21"/>
      <c r="G220" s="52"/>
      <c r="H220" s="52"/>
      <c r="I220" s="53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4.25" customHeight="1" x14ac:dyDescent="0.25">
      <c r="A221" s="19"/>
      <c r="B221" s="19"/>
      <c r="C221" s="47"/>
      <c r="D221" s="20"/>
      <c r="E221" s="21"/>
      <c r="F221" s="21"/>
      <c r="G221" s="52"/>
      <c r="H221" s="52"/>
      <c r="I221" s="53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4.25" customHeight="1" x14ac:dyDescent="0.25">
      <c r="A222" s="19"/>
      <c r="B222" s="19"/>
      <c r="C222" s="47"/>
      <c r="D222" s="20"/>
      <c r="E222" s="21"/>
      <c r="F222" s="21"/>
      <c r="G222" s="52"/>
      <c r="H222" s="52"/>
      <c r="I222" s="53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4.25" customHeight="1" x14ac:dyDescent="0.25">
      <c r="A223" s="19"/>
      <c r="B223" s="19"/>
      <c r="C223" s="47"/>
      <c r="D223" s="20"/>
      <c r="E223" s="21"/>
      <c r="F223" s="21"/>
      <c r="G223" s="52"/>
      <c r="H223" s="52"/>
      <c r="I223" s="53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4.25" customHeight="1" x14ac:dyDescent="0.25">
      <c r="A224" s="19"/>
      <c r="B224" s="19"/>
      <c r="C224" s="47"/>
      <c r="D224" s="20"/>
      <c r="E224" s="21"/>
      <c r="F224" s="21"/>
      <c r="G224" s="52"/>
      <c r="H224" s="52"/>
      <c r="I224" s="53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4.25" customHeight="1" x14ac:dyDescent="0.25">
      <c r="A225" s="19"/>
      <c r="B225" s="19"/>
      <c r="C225" s="47"/>
      <c r="D225" s="20"/>
      <c r="E225" s="21"/>
      <c r="F225" s="21"/>
      <c r="G225" s="52"/>
      <c r="H225" s="52"/>
      <c r="I225" s="53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4.25" customHeight="1" x14ac:dyDescent="0.25">
      <c r="A226" s="19"/>
      <c r="B226" s="19"/>
      <c r="C226" s="47"/>
      <c r="D226" s="20"/>
      <c r="E226" s="21"/>
      <c r="F226" s="21"/>
      <c r="G226" s="52"/>
      <c r="H226" s="52"/>
      <c r="I226" s="53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4.25" customHeight="1" x14ac:dyDescent="0.25">
      <c r="A227" s="19"/>
      <c r="B227" s="19"/>
      <c r="C227" s="47"/>
      <c r="D227" s="20"/>
      <c r="E227" s="21"/>
      <c r="F227" s="21"/>
      <c r="G227" s="52"/>
      <c r="H227" s="52"/>
      <c r="I227" s="53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4.25" customHeight="1" x14ac:dyDescent="0.25">
      <c r="A228" s="19"/>
      <c r="B228" s="19"/>
      <c r="C228" s="47"/>
      <c r="D228" s="20"/>
      <c r="E228" s="21"/>
      <c r="F228" s="21"/>
      <c r="G228" s="52"/>
      <c r="H228" s="52"/>
      <c r="I228" s="53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4.25" customHeight="1" x14ac:dyDescent="0.25">
      <c r="A229" s="19"/>
      <c r="B229" s="19"/>
      <c r="C229" s="47"/>
      <c r="D229" s="20"/>
      <c r="E229" s="21"/>
      <c r="F229" s="21"/>
      <c r="G229" s="52"/>
      <c r="H229" s="52"/>
      <c r="I229" s="53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4.25" customHeight="1" x14ac:dyDescent="0.25">
      <c r="A230" s="19"/>
      <c r="B230" s="19"/>
      <c r="C230" s="47"/>
      <c r="D230" s="20"/>
      <c r="E230" s="21"/>
      <c r="F230" s="21"/>
      <c r="G230" s="52"/>
      <c r="H230" s="52"/>
      <c r="I230" s="53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4.25" customHeight="1" x14ac:dyDescent="0.25">
      <c r="A231" s="19"/>
      <c r="B231" s="19"/>
      <c r="C231" s="47"/>
      <c r="D231" s="20"/>
      <c r="E231" s="21"/>
      <c r="F231" s="21"/>
      <c r="G231" s="52"/>
      <c r="H231" s="52"/>
      <c r="I231" s="53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4.25" customHeight="1" x14ac:dyDescent="0.25">
      <c r="A232" s="19"/>
      <c r="B232" s="19"/>
      <c r="C232" s="47"/>
      <c r="D232" s="20"/>
      <c r="E232" s="21"/>
      <c r="F232" s="21"/>
      <c r="G232" s="52"/>
      <c r="H232" s="52"/>
      <c r="I232" s="53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4.25" customHeight="1" x14ac:dyDescent="0.25">
      <c r="A233" s="19"/>
      <c r="B233" s="19"/>
      <c r="C233" s="47"/>
      <c r="D233" s="20"/>
      <c r="E233" s="21"/>
      <c r="F233" s="21"/>
      <c r="G233" s="52"/>
      <c r="H233" s="52"/>
      <c r="I233" s="53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4.25" customHeight="1" x14ac:dyDescent="0.25">
      <c r="A234" s="19"/>
      <c r="B234" s="19"/>
      <c r="C234" s="47"/>
      <c r="D234" s="20"/>
      <c r="E234" s="21"/>
      <c r="F234" s="21"/>
      <c r="G234" s="52"/>
      <c r="H234" s="52"/>
      <c r="I234" s="53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4.25" customHeight="1" x14ac:dyDescent="0.25">
      <c r="A235" s="19"/>
      <c r="B235" s="19"/>
      <c r="C235" s="47"/>
      <c r="D235" s="20"/>
      <c r="E235" s="21"/>
      <c r="F235" s="21"/>
      <c r="G235" s="52"/>
      <c r="H235" s="52"/>
      <c r="I235" s="53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4.25" customHeight="1" x14ac:dyDescent="0.25">
      <c r="A236" s="19"/>
      <c r="B236" s="19"/>
      <c r="C236" s="47"/>
      <c r="D236" s="20"/>
      <c r="E236" s="21"/>
      <c r="F236" s="21"/>
      <c r="G236" s="52"/>
      <c r="H236" s="52"/>
      <c r="I236" s="53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4.25" customHeight="1" x14ac:dyDescent="0.25">
      <c r="A237" s="19"/>
      <c r="B237" s="19"/>
      <c r="C237" s="47"/>
      <c r="D237" s="20"/>
      <c r="E237" s="21"/>
      <c r="F237" s="21"/>
      <c r="G237" s="52"/>
      <c r="H237" s="52"/>
      <c r="I237" s="53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4.25" customHeight="1" x14ac:dyDescent="0.25">
      <c r="A238" s="19"/>
      <c r="B238" s="19"/>
      <c r="C238" s="47"/>
      <c r="D238" s="20"/>
      <c r="E238" s="21"/>
      <c r="F238" s="21"/>
      <c r="G238" s="52"/>
      <c r="H238" s="52"/>
      <c r="I238" s="53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4.25" customHeight="1" x14ac:dyDescent="0.25">
      <c r="A239" s="19"/>
      <c r="B239" s="19"/>
      <c r="C239" s="47"/>
      <c r="D239" s="20"/>
      <c r="E239" s="21"/>
      <c r="F239" s="21"/>
      <c r="G239" s="52"/>
      <c r="H239" s="52"/>
      <c r="I239" s="53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4.25" customHeight="1" x14ac:dyDescent="0.25">
      <c r="A240" s="19"/>
      <c r="B240" s="19"/>
      <c r="C240" s="47"/>
      <c r="D240" s="20"/>
      <c r="E240" s="21"/>
      <c r="F240" s="21"/>
      <c r="G240" s="52"/>
      <c r="H240" s="52"/>
      <c r="I240" s="53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4.25" customHeight="1" x14ac:dyDescent="0.25">
      <c r="A241" s="19"/>
      <c r="B241" s="19"/>
      <c r="C241" s="47"/>
      <c r="D241" s="20"/>
      <c r="E241" s="21"/>
      <c r="F241" s="21"/>
      <c r="G241" s="52"/>
      <c r="H241" s="52"/>
      <c r="I241" s="53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4.25" customHeight="1" x14ac:dyDescent="0.25">
      <c r="A242" s="19"/>
      <c r="B242" s="19"/>
      <c r="C242" s="47"/>
      <c r="D242" s="20"/>
      <c r="E242" s="21"/>
      <c r="F242" s="21"/>
      <c r="G242" s="52"/>
      <c r="H242" s="52"/>
      <c r="I242" s="53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4.25" customHeight="1" x14ac:dyDescent="0.25">
      <c r="A243" s="19"/>
      <c r="B243" s="19"/>
      <c r="C243" s="47"/>
      <c r="D243" s="20"/>
      <c r="E243" s="21"/>
      <c r="F243" s="21"/>
      <c r="G243" s="52"/>
      <c r="H243" s="52"/>
      <c r="I243" s="53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4.25" customHeight="1" x14ac:dyDescent="0.25">
      <c r="A244" s="19"/>
      <c r="B244" s="19"/>
      <c r="C244" s="47"/>
      <c r="D244" s="20"/>
      <c r="E244" s="21"/>
      <c r="F244" s="21"/>
      <c r="G244" s="52"/>
      <c r="H244" s="52"/>
      <c r="I244" s="53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4.25" customHeight="1" x14ac:dyDescent="0.25">
      <c r="A245" s="19"/>
      <c r="B245" s="19"/>
      <c r="C245" s="47"/>
      <c r="D245" s="20"/>
      <c r="E245" s="21"/>
      <c r="F245" s="21"/>
      <c r="G245" s="52"/>
      <c r="H245" s="52"/>
      <c r="I245" s="53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4.25" customHeight="1" x14ac:dyDescent="0.25">
      <c r="A246" s="19"/>
      <c r="B246" s="19"/>
      <c r="C246" s="47"/>
      <c r="D246" s="20"/>
      <c r="E246" s="21"/>
      <c r="F246" s="21"/>
      <c r="G246" s="52"/>
      <c r="H246" s="52"/>
      <c r="I246" s="53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4.25" customHeight="1" x14ac:dyDescent="0.25">
      <c r="A247" s="19"/>
      <c r="B247" s="19"/>
      <c r="C247" s="47"/>
      <c r="D247" s="20"/>
      <c r="E247" s="21"/>
      <c r="F247" s="21"/>
      <c r="G247" s="52"/>
      <c r="H247" s="52"/>
      <c r="I247" s="53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4.25" customHeight="1" x14ac:dyDescent="0.25">
      <c r="A248" s="19"/>
      <c r="B248" s="19"/>
      <c r="C248" s="47"/>
      <c r="D248" s="20"/>
      <c r="E248" s="21"/>
      <c r="F248" s="21"/>
      <c r="G248" s="52"/>
      <c r="H248" s="52"/>
      <c r="I248" s="53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4.25" customHeight="1" x14ac:dyDescent="0.25">
      <c r="A249" s="19"/>
      <c r="B249" s="19"/>
      <c r="C249" s="47"/>
      <c r="D249" s="20"/>
      <c r="E249" s="21"/>
      <c r="F249" s="21"/>
      <c r="G249" s="52"/>
      <c r="H249" s="52"/>
      <c r="I249" s="53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4.25" customHeight="1" x14ac:dyDescent="0.25">
      <c r="A250" s="19"/>
      <c r="B250" s="19"/>
      <c r="C250" s="47"/>
      <c r="D250" s="20"/>
      <c r="E250" s="21"/>
      <c r="F250" s="21"/>
      <c r="G250" s="52"/>
      <c r="H250" s="52"/>
      <c r="I250" s="53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4.25" customHeight="1" x14ac:dyDescent="0.25">
      <c r="A251" s="19"/>
      <c r="B251" s="19"/>
      <c r="C251" s="47"/>
      <c r="D251" s="20"/>
      <c r="E251" s="21"/>
      <c r="F251" s="21"/>
      <c r="G251" s="52"/>
      <c r="H251" s="52"/>
      <c r="I251" s="53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4.25" customHeight="1" x14ac:dyDescent="0.25">
      <c r="A252" s="19"/>
      <c r="B252" s="19"/>
      <c r="C252" s="47"/>
      <c r="D252" s="20"/>
      <c r="E252" s="21"/>
      <c r="F252" s="21"/>
      <c r="G252" s="52"/>
      <c r="H252" s="52"/>
      <c r="I252" s="53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4.25" customHeight="1" x14ac:dyDescent="0.25">
      <c r="A253" s="19"/>
      <c r="B253" s="19"/>
      <c r="C253" s="47"/>
      <c r="D253" s="20"/>
      <c r="E253" s="21"/>
      <c r="F253" s="21"/>
      <c r="G253" s="52"/>
      <c r="H253" s="52"/>
      <c r="I253" s="53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4.25" customHeight="1" x14ac:dyDescent="0.25">
      <c r="A254" s="19"/>
      <c r="B254" s="19"/>
      <c r="C254" s="47"/>
      <c r="D254" s="20"/>
      <c r="E254" s="21"/>
      <c r="F254" s="21"/>
      <c r="G254" s="52"/>
      <c r="H254" s="52"/>
      <c r="I254" s="53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4.25" customHeight="1" x14ac:dyDescent="0.25">
      <c r="A255" s="19"/>
      <c r="B255" s="19"/>
      <c r="C255" s="47"/>
      <c r="D255" s="20"/>
      <c r="E255" s="21"/>
      <c r="F255" s="21"/>
      <c r="G255" s="52"/>
      <c r="H255" s="52"/>
      <c r="I255" s="53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4.25" customHeight="1" x14ac:dyDescent="0.25">
      <c r="A256" s="19"/>
      <c r="B256" s="19"/>
      <c r="C256" s="47"/>
      <c r="D256" s="20"/>
      <c r="E256" s="21"/>
      <c r="F256" s="21"/>
      <c r="G256" s="52"/>
      <c r="H256" s="52"/>
      <c r="I256" s="53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4.25" customHeight="1" x14ac:dyDescent="0.25">
      <c r="A257" s="19"/>
      <c r="B257" s="19"/>
      <c r="C257" s="47"/>
      <c r="D257" s="20"/>
      <c r="E257" s="21"/>
      <c r="F257" s="21"/>
      <c r="G257" s="52"/>
      <c r="H257" s="52"/>
      <c r="I257" s="53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4.25" customHeight="1" x14ac:dyDescent="0.25">
      <c r="A258" s="19"/>
      <c r="B258" s="19"/>
      <c r="C258" s="47"/>
      <c r="D258" s="20"/>
      <c r="E258" s="21"/>
      <c r="F258" s="21"/>
      <c r="G258" s="52"/>
      <c r="H258" s="52"/>
      <c r="I258" s="53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4.25" customHeight="1" x14ac:dyDescent="0.25">
      <c r="A259" s="19"/>
      <c r="B259" s="19"/>
      <c r="C259" s="47"/>
      <c r="D259" s="20"/>
      <c r="E259" s="21"/>
      <c r="F259" s="21"/>
      <c r="G259" s="52"/>
      <c r="H259" s="52"/>
      <c r="I259" s="53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4.25" customHeight="1" x14ac:dyDescent="0.25">
      <c r="A260" s="19"/>
      <c r="B260" s="19"/>
      <c r="C260" s="47"/>
      <c r="D260" s="20"/>
      <c r="E260" s="21"/>
      <c r="F260" s="21"/>
      <c r="G260" s="52"/>
      <c r="H260" s="52"/>
      <c r="I260" s="53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4.25" customHeight="1" x14ac:dyDescent="0.25">
      <c r="A261" s="19"/>
      <c r="B261" s="19"/>
      <c r="C261" s="47"/>
      <c r="D261" s="20"/>
      <c r="E261" s="21"/>
      <c r="F261" s="21"/>
      <c r="G261" s="52"/>
      <c r="H261" s="52"/>
      <c r="I261" s="53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4.25" customHeight="1" x14ac:dyDescent="0.25">
      <c r="A262" s="19"/>
      <c r="B262" s="19"/>
      <c r="C262" s="47"/>
      <c r="D262" s="20"/>
      <c r="E262" s="21"/>
      <c r="F262" s="21"/>
      <c r="G262" s="52"/>
      <c r="H262" s="52"/>
      <c r="I262" s="53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4.25" customHeight="1" x14ac:dyDescent="0.25">
      <c r="A263" s="19"/>
      <c r="B263" s="19"/>
      <c r="C263" s="47"/>
      <c r="D263" s="20"/>
      <c r="E263" s="21"/>
      <c r="F263" s="21"/>
      <c r="G263" s="52"/>
      <c r="H263" s="52"/>
      <c r="I263" s="53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4.25" customHeight="1" x14ac:dyDescent="0.25">
      <c r="A264" s="19"/>
      <c r="B264" s="19"/>
      <c r="C264" s="47"/>
      <c r="D264" s="20"/>
      <c r="E264" s="21"/>
      <c r="F264" s="21"/>
      <c r="G264" s="52"/>
      <c r="H264" s="52"/>
      <c r="I264" s="53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4.25" customHeight="1" x14ac:dyDescent="0.25">
      <c r="A265" s="19"/>
      <c r="B265" s="19"/>
      <c r="C265" s="47"/>
      <c r="D265" s="20"/>
      <c r="E265" s="21"/>
      <c r="F265" s="21"/>
      <c r="G265" s="52"/>
      <c r="H265" s="52"/>
      <c r="I265" s="53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4.25" customHeight="1" x14ac:dyDescent="0.25">
      <c r="A266" s="19"/>
      <c r="B266" s="19"/>
      <c r="C266" s="47"/>
      <c r="D266" s="20"/>
      <c r="E266" s="21"/>
      <c r="F266" s="21"/>
      <c r="G266" s="52"/>
      <c r="H266" s="52"/>
      <c r="I266" s="53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4.25" customHeight="1" x14ac:dyDescent="0.25">
      <c r="A267" s="19"/>
      <c r="B267" s="19"/>
      <c r="C267" s="47"/>
      <c r="D267" s="20"/>
      <c r="E267" s="21"/>
      <c r="F267" s="21"/>
      <c r="G267" s="52"/>
      <c r="H267" s="52"/>
      <c r="I267" s="53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4.25" customHeight="1" x14ac:dyDescent="0.25">
      <c r="A268" s="19"/>
      <c r="B268" s="19"/>
      <c r="C268" s="47"/>
      <c r="D268" s="20"/>
      <c r="E268" s="21"/>
      <c r="F268" s="21"/>
      <c r="G268" s="52"/>
      <c r="H268" s="52"/>
      <c r="I268" s="53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4.25" customHeight="1" x14ac:dyDescent="0.25">
      <c r="A269" s="19"/>
      <c r="B269" s="19"/>
      <c r="C269" s="47"/>
      <c r="D269" s="20"/>
      <c r="E269" s="21"/>
      <c r="F269" s="21"/>
      <c r="G269" s="52"/>
      <c r="H269" s="52"/>
      <c r="I269" s="53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4.25" customHeight="1" x14ac:dyDescent="0.25">
      <c r="A270" s="19"/>
      <c r="B270" s="19"/>
      <c r="C270" s="47"/>
      <c r="D270" s="20"/>
      <c r="E270" s="21"/>
      <c r="F270" s="21"/>
      <c r="G270" s="52"/>
      <c r="H270" s="52"/>
      <c r="I270" s="53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4.25" customHeight="1" x14ac:dyDescent="0.25">
      <c r="A271" s="19"/>
      <c r="B271" s="19"/>
      <c r="C271" s="47"/>
      <c r="D271" s="20"/>
      <c r="E271" s="21"/>
      <c r="F271" s="21"/>
      <c r="G271" s="52"/>
      <c r="H271" s="52"/>
      <c r="I271" s="53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4.25" customHeight="1" x14ac:dyDescent="0.25">
      <c r="A272" s="19"/>
      <c r="B272" s="19"/>
      <c r="C272" s="47"/>
      <c r="D272" s="20"/>
      <c r="E272" s="21"/>
      <c r="F272" s="21"/>
      <c r="G272" s="52"/>
      <c r="H272" s="52"/>
      <c r="I272" s="53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4.25" customHeight="1" x14ac:dyDescent="0.25">
      <c r="A273" s="19"/>
      <c r="B273" s="19"/>
      <c r="C273" s="47"/>
      <c r="D273" s="20"/>
      <c r="E273" s="21"/>
      <c r="F273" s="21"/>
      <c r="G273" s="52"/>
      <c r="H273" s="52"/>
      <c r="I273" s="53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4.25" customHeight="1" x14ac:dyDescent="0.25">
      <c r="A274" s="19"/>
      <c r="B274" s="19"/>
      <c r="C274" s="47"/>
      <c r="D274" s="20"/>
      <c r="E274" s="21"/>
      <c r="F274" s="21"/>
      <c r="G274" s="52"/>
      <c r="H274" s="52"/>
      <c r="I274" s="53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4.25" customHeight="1" x14ac:dyDescent="0.25">
      <c r="A275" s="19"/>
      <c r="B275" s="19"/>
      <c r="C275" s="47"/>
      <c r="D275" s="20"/>
      <c r="E275" s="21"/>
      <c r="F275" s="21"/>
      <c r="G275" s="52"/>
      <c r="H275" s="52"/>
      <c r="I275" s="53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4.25" customHeight="1" x14ac:dyDescent="0.25">
      <c r="A276" s="19"/>
      <c r="B276" s="19"/>
      <c r="C276" s="47"/>
      <c r="D276" s="20"/>
      <c r="E276" s="21"/>
      <c r="F276" s="21"/>
      <c r="G276" s="52"/>
      <c r="H276" s="52"/>
      <c r="I276" s="53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4.25" customHeight="1" x14ac:dyDescent="0.25">
      <c r="A277" s="19"/>
      <c r="B277" s="19"/>
      <c r="C277" s="47"/>
      <c r="D277" s="20"/>
      <c r="E277" s="21"/>
      <c r="F277" s="21"/>
      <c r="G277" s="52"/>
      <c r="H277" s="52"/>
      <c r="I277" s="53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4.25" customHeight="1" x14ac:dyDescent="0.25">
      <c r="A278" s="19"/>
      <c r="B278" s="19"/>
      <c r="C278" s="47"/>
      <c r="D278" s="20"/>
      <c r="E278" s="21"/>
      <c r="F278" s="21"/>
      <c r="G278" s="52"/>
      <c r="H278" s="52"/>
      <c r="I278" s="53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4.25" customHeight="1" x14ac:dyDescent="0.25">
      <c r="A279" s="19"/>
      <c r="B279" s="19"/>
      <c r="C279" s="47"/>
      <c r="D279" s="20"/>
      <c r="E279" s="21"/>
      <c r="F279" s="21"/>
      <c r="G279" s="52"/>
      <c r="H279" s="52"/>
      <c r="I279" s="53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4.25" customHeight="1" x14ac:dyDescent="0.25">
      <c r="A280" s="19"/>
      <c r="B280" s="19"/>
      <c r="C280" s="47"/>
      <c r="D280" s="20"/>
      <c r="E280" s="21"/>
      <c r="F280" s="21"/>
      <c r="G280" s="52"/>
      <c r="H280" s="52"/>
      <c r="I280" s="53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4.25" customHeight="1" x14ac:dyDescent="0.25">
      <c r="A281" s="19"/>
      <c r="B281" s="19"/>
      <c r="C281" s="47"/>
      <c r="D281" s="20"/>
      <c r="E281" s="21"/>
      <c r="F281" s="21"/>
      <c r="G281" s="52"/>
      <c r="H281" s="52"/>
      <c r="I281" s="53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4.25" customHeight="1" x14ac:dyDescent="0.25">
      <c r="A282" s="19"/>
      <c r="B282" s="19"/>
      <c r="C282" s="47"/>
      <c r="D282" s="20"/>
      <c r="E282" s="21"/>
      <c r="F282" s="21"/>
      <c r="G282" s="52"/>
      <c r="H282" s="52"/>
      <c r="I282" s="53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4.25" customHeight="1" x14ac:dyDescent="0.25">
      <c r="A283" s="19"/>
      <c r="B283" s="19"/>
      <c r="C283" s="47"/>
      <c r="D283" s="20"/>
      <c r="E283" s="21"/>
      <c r="F283" s="21"/>
      <c r="G283" s="52"/>
      <c r="H283" s="52"/>
      <c r="I283" s="53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4.25" customHeight="1" x14ac:dyDescent="0.25">
      <c r="A284" s="19"/>
      <c r="B284" s="19"/>
      <c r="C284" s="47"/>
      <c r="D284" s="20"/>
      <c r="E284" s="21"/>
      <c r="F284" s="21"/>
      <c r="G284" s="52"/>
      <c r="H284" s="52"/>
      <c r="I284" s="53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4.25" customHeight="1" x14ac:dyDescent="0.25">
      <c r="A285" s="19"/>
      <c r="B285" s="19"/>
      <c r="C285" s="47"/>
      <c r="D285" s="20"/>
      <c r="E285" s="21"/>
      <c r="F285" s="21"/>
      <c r="G285" s="52"/>
      <c r="H285" s="52"/>
      <c r="I285" s="53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4.25" customHeight="1" x14ac:dyDescent="0.25">
      <c r="A286" s="19"/>
      <c r="B286" s="19"/>
      <c r="C286" s="47"/>
      <c r="D286" s="20"/>
      <c r="E286" s="21"/>
      <c r="F286" s="21"/>
      <c r="G286" s="52"/>
      <c r="H286" s="52"/>
      <c r="I286" s="53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4.25" customHeight="1" x14ac:dyDescent="0.25">
      <c r="A287" s="19"/>
      <c r="B287" s="19"/>
      <c r="C287" s="47"/>
      <c r="D287" s="20"/>
      <c r="E287" s="21"/>
      <c r="F287" s="21"/>
      <c r="G287" s="52"/>
      <c r="H287" s="52"/>
      <c r="I287" s="53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4.25" customHeight="1" x14ac:dyDescent="0.25">
      <c r="A288" s="19"/>
      <c r="B288" s="19"/>
      <c r="C288" s="47"/>
      <c r="D288" s="20"/>
      <c r="E288" s="21"/>
      <c r="F288" s="21"/>
      <c r="G288" s="52"/>
      <c r="H288" s="52"/>
      <c r="I288" s="53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4.25" customHeight="1" x14ac:dyDescent="0.25">
      <c r="A289" s="19"/>
      <c r="B289" s="19"/>
      <c r="C289" s="47"/>
      <c r="D289" s="20"/>
      <c r="E289" s="21"/>
      <c r="F289" s="21"/>
      <c r="G289" s="52"/>
      <c r="H289" s="52"/>
      <c r="I289" s="53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4.25" customHeight="1" x14ac:dyDescent="0.25">
      <c r="A290" s="19"/>
      <c r="B290" s="19"/>
      <c r="C290" s="47"/>
      <c r="D290" s="20"/>
      <c r="E290" s="21"/>
      <c r="F290" s="21"/>
      <c r="G290" s="52"/>
      <c r="H290" s="52"/>
      <c r="I290" s="53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4.25" customHeight="1" x14ac:dyDescent="0.25">
      <c r="A291" s="19"/>
      <c r="B291" s="19"/>
      <c r="C291" s="47"/>
      <c r="D291" s="20"/>
      <c r="E291" s="21"/>
      <c r="F291" s="21"/>
      <c r="G291" s="52"/>
      <c r="H291" s="52"/>
      <c r="I291" s="53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4.25" customHeight="1" x14ac:dyDescent="0.25">
      <c r="A292" s="19"/>
      <c r="B292" s="19"/>
      <c r="C292" s="47"/>
      <c r="D292" s="20"/>
      <c r="E292" s="21"/>
      <c r="F292" s="21"/>
      <c r="G292" s="52"/>
      <c r="H292" s="52"/>
      <c r="I292" s="53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4.25" customHeight="1" x14ac:dyDescent="0.25">
      <c r="A293" s="19"/>
      <c r="B293" s="19"/>
      <c r="C293" s="47"/>
      <c r="D293" s="20"/>
      <c r="E293" s="21"/>
      <c r="F293" s="21"/>
      <c r="G293" s="52"/>
      <c r="H293" s="52"/>
      <c r="I293" s="53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4.25" customHeight="1" x14ac:dyDescent="0.25">
      <c r="A294" s="19"/>
      <c r="B294" s="19"/>
      <c r="C294" s="47"/>
      <c r="D294" s="20"/>
      <c r="E294" s="21"/>
      <c r="F294" s="21"/>
      <c r="G294" s="52"/>
      <c r="H294" s="52"/>
      <c r="I294" s="53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4.25" customHeight="1" x14ac:dyDescent="0.25">
      <c r="A295" s="19"/>
      <c r="B295" s="19"/>
      <c r="C295" s="47"/>
      <c r="D295" s="20"/>
      <c r="E295" s="21"/>
      <c r="F295" s="21"/>
      <c r="G295" s="52"/>
      <c r="H295" s="52"/>
      <c r="I295" s="53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4.25" customHeight="1" x14ac:dyDescent="0.25">
      <c r="A296" s="19"/>
      <c r="B296" s="19"/>
      <c r="C296" s="47"/>
      <c r="D296" s="20"/>
      <c r="E296" s="21"/>
      <c r="F296" s="21"/>
      <c r="G296" s="52"/>
      <c r="H296" s="52"/>
      <c r="I296" s="53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4.25" customHeight="1" x14ac:dyDescent="0.25">
      <c r="A297" s="19"/>
      <c r="B297" s="19"/>
      <c r="C297" s="47"/>
      <c r="D297" s="20"/>
      <c r="E297" s="21"/>
      <c r="F297" s="21"/>
      <c r="G297" s="52"/>
      <c r="H297" s="52"/>
      <c r="I297" s="53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4.25" customHeight="1" x14ac:dyDescent="0.25">
      <c r="A298" s="19"/>
      <c r="B298" s="19"/>
      <c r="C298" s="47"/>
      <c r="D298" s="20"/>
      <c r="E298" s="21"/>
      <c r="F298" s="21"/>
      <c r="G298" s="52"/>
      <c r="H298" s="52"/>
      <c r="I298" s="53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4.25" customHeight="1" x14ac:dyDescent="0.25">
      <c r="A299" s="19"/>
      <c r="B299" s="19"/>
      <c r="C299" s="47"/>
      <c r="D299" s="20"/>
      <c r="E299" s="21"/>
      <c r="F299" s="21"/>
      <c r="G299" s="52"/>
      <c r="H299" s="52"/>
      <c r="I299" s="53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4.25" customHeight="1" x14ac:dyDescent="0.25">
      <c r="A300" s="19"/>
      <c r="B300" s="19"/>
      <c r="C300" s="47"/>
      <c r="D300" s="20"/>
      <c r="E300" s="21"/>
      <c r="F300" s="21"/>
      <c r="G300" s="52"/>
      <c r="H300" s="52"/>
      <c r="I300" s="53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4.25" customHeight="1" x14ac:dyDescent="0.25">
      <c r="A301" s="19"/>
      <c r="B301" s="19"/>
      <c r="C301" s="47"/>
      <c r="D301" s="20"/>
      <c r="E301" s="21"/>
      <c r="F301" s="21"/>
      <c r="G301" s="52"/>
      <c r="H301" s="52"/>
      <c r="I301" s="53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4.25" customHeight="1" x14ac:dyDescent="0.25">
      <c r="A302" s="19"/>
      <c r="B302" s="19"/>
      <c r="C302" s="47"/>
      <c r="D302" s="20"/>
      <c r="E302" s="21"/>
      <c r="F302" s="21"/>
      <c r="G302" s="52"/>
      <c r="H302" s="52"/>
      <c r="I302" s="53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4.25" customHeight="1" x14ac:dyDescent="0.25">
      <c r="A303" s="19"/>
      <c r="B303" s="19"/>
      <c r="C303" s="47"/>
      <c r="D303" s="20"/>
      <c r="E303" s="21"/>
      <c r="F303" s="21"/>
      <c r="G303" s="52"/>
      <c r="H303" s="52"/>
      <c r="I303" s="53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4.25" customHeight="1" x14ac:dyDescent="0.25">
      <c r="A304" s="19"/>
      <c r="B304" s="19"/>
      <c r="C304" s="47"/>
      <c r="D304" s="20"/>
      <c r="E304" s="21"/>
      <c r="F304" s="21"/>
      <c r="G304" s="52"/>
      <c r="H304" s="52"/>
      <c r="I304" s="53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4.25" customHeight="1" x14ac:dyDescent="0.25">
      <c r="A305" s="19"/>
      <c r="B305" s="19"/>
      <c r="C305" s="47"/>
      <c r="D305" s="20"/>
      <c r="E305" s="21"/>
      <c r="F305" s="21"/>
      <c r="G305" s="52"/>
      <c r="H305" s="52"/>
      <c r="I305" s="53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4.25" customHeight="1" x14ac:dyDescent="0.25">
      <c r="A306" s="19"/>
      <c r="B306" s="19"/>
      <c r="C306" s="47"/>
      <c r="D306" s="20"/>
      <c r="E306" s="21"/>
      <c r="F306" s="21"/>
      <c r="G306" s="52"/>
      <c r="H306" s="52"/>
      <c r="I306" s="53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4.25" customHeight="1" x14ac:dyDescent="0.25">
      <c r="A307" s="19"/>
      <c r="B307" s="19"/>
      <c r="C307" s="47"/>
      <c r="D307" s="20"/>
      <c r="E307" s="21"/>
      <c r="F307" s="21"/>
      <c r="G307" s="52"/>
      <c r="H307" s="52"/>
      <c r="I307" s="53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4.25" customHeight="1" x14ac:dyDescent="0.25">
      <c r="A308" s="19"/>
      <c r="B308" s="19"/>
      <c r="C308" s="47"/>
      <c r="D308" s="20"/>
      <c r="E308" s="21"/>
      <c r="F308" s="21"/>
      <c r="G308" s="52"/>
      <c r="H308" s="52"/>
      <c r="I308" s="53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4.25" customHeight="1" x14ac:dyDescent="0.25">
      <c r="A309" s="19"/>
      <c r="B309" s="19"/>
      <c r="C309" s="47"/>
      <c r="D309" s="20"/>
      <c r="E309" s="21"/>
      <c r="F309" s="21"/>
      <c r="G309" s="52"/>
      <c r="H309" s="52"/>
      <c r="I309" s="53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4.25" customHeight="1" x14ac:dyDescent="0.25">
      <c r="A310" s="19"/>
      <c r="B310" s="19"/>
      <c r="C310" s="47"/>
      <c r="D310" s="20"/>
      <c r="E310" s="21"/>
      <c r="F310" s="21"/>
      <c r="G310" s="52"/>
      <c r="H310" s="52"/>
      <c r="I310" s="53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4.25" customHeight="1" x14ac:dyDescent="0.25">
      <c r="A311" s="19"/>
      <c r="B311" s="19"/>
      <c r="C311" s="47"/>
      <c r="D311" s="20"/>
      <c r="E311" s="21"/>
      <c r="F311" s="21"/>
      <c r="G311" s="52"/>
      <c r="H311" s="52"/>
      <c r="I311" s="53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4.25" customHeight="1" x14ac:dyDescent="0.25">
      <c r="A312" s="19"/>
      <c r="B312" s="19"/>
      <c r="C312" s="47"/>
      <c r="D312" s="20"/>
      <c r="E312" s="21"/>
      <c r="F312" s="21"/>
      <c r="G312" s="52"/>
      <c r="H312" s="52"/>
      <c r="I312" s="53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4.25" customHeight="1" x14ac:dyDescent="0.25">
      <c r="A313" s="19"/>
      <c r="B313" s="19"/>
      <c r="C313" s="47"/>
      <c r="D313" s="20"/>
      <c r="E313" s="21"/>
      <c r="F313" s="21"/>
      <c r="G313" s="52"/>
      <c r="H313" s="52"/>
      <c r="I313" s="53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4.25" customHeight="1" x14ac:dyDescent="0.25">
      <c r="A314" s="19"/>
      <c r="B314" s="19"/>
      <c r="C314" s="47"/>
      <c r="D314" s="20"/>
      <c r="E314" s="21"/>
      <c r="F314" s="21"/>
      <c r="G314" s="52"/>
      <c r="H314" s="52"/>
      <c r="I314" s="53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4.25" customHeight="1" x14ac:dyDescent="0.25">
      <c r="A315" s="19"/>
      <c r="B315" s="19"/>
      <c r="C315" s="47"/>
      <c r="D315" s="20"/>
      <c r="E315" s="21"/>
      <c r="F315" s="21"/>
      <c r="G315" s="52"/>
      <c r="H315" s="52"/>
      <c r="I315" s="53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4.25" customHeight="1" x14ac:dyDescent="0.25">
      <c r="A316" s="19"/>
      <c r="B316" s="19"/>
      <c r="C316" s="47"/>
      <c r="D316" s="20"/>
      <c r="E316" s="21"/>
      <c r="F316" s="21"/>
      <c r="G316" s="52"/>
      <c r="H316" s="52"/>
      <c r="I316" s="53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4.25" customHeight="1" x14ac:dyDescent="0.25">
      <c r="A317" s="19"/>
      <c r="B317" s="19"/>
      <c r="C317" s="47"/>
      <c r="D317" s="20"/>
      <c r="E317" s="21"/>
      <c r="F317" s="21"/>
      <c r="G317" s="52"/>
      <c r="H317" s="52"/>
      <c r="I317" s="53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4.25" customHeight="1" x14ac:dyDescent="0.25">
      <c r="A318" s="19"/>
      <c r="B318" s="19"/>
      <c r="C318" s="47"/>
      <c r="D318" s="20"/>
      <c r="E318" s="21"/>
      <c r="F318" s="21"/>
      <c r="G318" s="52"/>
      <c r="H318" s="52"/>
      <c r="I318" s="53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4.25" customHeight="1" x14ac:dyDescent="0.25">
      <c r="A319" s="19"/>
      <c r="B319" s="19"/>
      <c r="C319" s="47"/>
      <c r="D319" s="20"/>
      <c r="E319" s="21"/>
      <c r="F319" s="21"/>
      <c r="G319" s="52"/>
      <c r="H319" s="52"/>
      <c r="I319" s="53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4.25" customHeight="1" x14ac:dyDescent="0.25">
      <c r="A320" s="19"/>
      <c r="B320" s="19"/>
      <c r="C320" s="47"/>
      <c r="D320" s="20"/>
      <c r="E320" s="21"/>
      <c r="F320" s="21"/>
      <c r="G320" s="52"/>
      <c r="H320" s="52"/>
      <c r="I320" s="53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4.25" customHeight="1" x14ac:dyDescent="0.25">
      <c r="A321" s="19"/>
      <c r="B321" s="19"/>
      <c r="C321" s="47"/>
      <c r="D321" s="20"/>
      <c r="E321" s="21"/>
      <c r="F321" s="21"/>
      <c r="G321" s="52"/>
      <c r="H321" s="52"/>
      <c r="I321" s="53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4.25" customHeight="1" x14ac:dyDescent="0.25">
      <c r="A322" s="19"/>
      <c r="B322" s="19"/>
      <c r="C322" s="47"/>
      <c r="D322" s="20"/>
      <c r="E322" s="21"/>
      <c r="F322" s="21"/>
      <c r="G322" s="52"/>
      <c r="H322" s="52"/>
      <c r="I322" s="53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4.25" customHeight="1" x14ac:dyDescent="0.25">
      <c r="A323" s="19"/>
      <c r="B323" s="19"/>
      <c r="C323" s="47"/>
      <c r="D323" s="20"/>
      <c r="E323" s="21"/>
      <c r="F323" s="21"/>
      <c r="G323" s="52"/>
      <c r="H323" s="52"/>
      <c r="I323" s="53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4.25" customHeight="1" x14ac:dyDescent="0.25">
      <c r="A324" s="19"/>
      <c r="B324" s="19"/>
      <c r="C324" s="47"/>
      <c r="D324" s="20"/>
      <c r="E324" s="21"/>
      <c r="F324" s="21"/>
      <c r="G324" s="52"/>
      <c r="H324" s="52"/>
      <c r="I324" s="53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4.25" customHeight="1" x14ac:dyDescent="0.25">
      <c r="A325" s="19"/>
      <c r="B325" s="19"/>
      <c r="C325" s="47"/>
      <c r="D325" s="20"/>
      <c r="E325" s="21"/>
      <c r="F325" s="21"/>
      <c r="G325" s="52"/>
      <c r="H325" s="52"/>
      <c r="I325" s="53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4.25" customHeight="1" x14ac:dyDescent="0.25">
      <c r="A326" s="19"/>
      <c r="B326" s="19"/>
      <c r="C326" s="47"/>
      <c r="D326" s="20"/>
      <c r="E326" s="21"/>
      <c r="F326" s="21"/>
      <c r="G326" s="52"/>
      <c r="H326" s="52"/>
      <c r="I326" s="53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4.25" customHeight="1" x14ac:dyDescent="0.25">
      <c r="A327" s="19"/>
      <c r="B327" s="19"/>
      <c r="C327" s="47"/>
      <c r="D327" s="20"/>
      <c r="E327" s="21"/>
      <c r="F327" s="21"/>
      <c r="G327" s="52"/>
      <c r="H327" s="52"/>
      <c r="I327" s="53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4.25" customHeight="1" x14ac:dyDescent="0.25">
      <c r="A328" s="19"/>
      <c r="B328" s="19"/>
      <c r="C328" s="47"/>
      <c r="D328" s="20"/>
      <c r="E328" s="21"/>
      <c r="F328" s="21"/>
      <c r="G328" s="52"/>
      <c r="H328" s="52"/>
      <c r="I328" s="53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4.25" customHeight="1" x14ac:dyDescent="0.25">
      <c r="A329" s="19"/>
      <c r="B329" s="19"/>
      <c r="C329" s="47"/>
      <c r="D329" s="20"/>
      <c r="E329" s="21"/>
      <c r="F329" s="21"/>
      <c r="G329" s="52"/>
      <c r="H329" s="52"/>
      <c r="I329" s="53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4.25" customHeight="1" x14ac:dyDescent="0.25">
      <c r="A330" s="19"/>
      <c r="B330" s="19"/>
      <c r="C330" s="47"/>
      <c r="D330" s="20"/>
      <c r="E330" s="21"/>
      <c r="F330" s="21"/>
      <c r="G330" s="52"/>
      <c r="H330" s="52"/>
      <c r="I330" s="53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4.25" customHeight="1" x14ac:dyDescent="0.25">
      <c r="A331" s="19"/>
      <c r="B331" s="19"/>
      <c r="C331" s="47"/>
      <c r="D331" s="20"/>
      <c r="E331" s="21"/>
      <c r="F331" s="21"/>
      <c r="G331" s="52"/>
      <c r="H331" s="52"/>
      <c r="I331" s="53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4.25" customHeight="1" x14ac:dyDescent="0.25">
      <c r="A332" s="19"/>
      <c r="B332" s="19"/>
      <c r="C332" s="47"/>
      <c r="D332" s="20"/>
      <c r="E332" s="21"/>
      <c r="F332" s="21"/>
      <c r="G332" s="52"/>
      <c r="H332" s="52"/>
      <c r="I332" s="53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4.25" customHeight="1" x14ac:dyDescent="0.25">
      <c r="A333" s="19"/>
      <c r="B333" s="19"/>
      <c r="C333" s="47"/>
      <c r="D333" s="20"/>
      <c r="E333" s="21"/>
      <c r="F333" s="21"/>
      <c r="G333" s="52"/>
      <c r="H333" s="52"/>
      <c r="I333" s="53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4.25" customHeight="1" x14ac:dyDescent="0.25">
      <c r="A334" s="19"/>
      <c r="B334" s="19"/>
      <c r="C334" s="47"/>
      <c r="D334" s="20"/>
      <c r="E334" s="21"/>
      <c r="F334" s="21"/>
      <c r="G334" s="52"/>
      <c r="H334" s="52"/>
      <c r="I334" s="53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4.25" customHeight="1" x14ac:dyDescent="0.25">
      <c r="A335" s="19"/>
      <c r="B335" s="19"/>
      <c r="C335" s="47"/>
      <c r="D335" s="20"/>
      <c r="E335" s="21"/>
      <c r="F335" s="21"/>
      <c r="G335" s="52"/>
      <c r="H335" s="52"/>
      <c r="I335" s="53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4.25" customHeight="1" x14ac:dyDescent="0.25">
      <c r="A336" s="19"/>
      <c r="B336" s="19"/>
      <c r="C336" s="47"/>
      <c r="D336" s="20"/>
      <c r="E336" s="21"/>
      <c r="F336" s="21"/>
      <c r="G336" s="52"/>
      <c r="H336" s="52"/>
      <c r="I336" s="53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4.25" customHeight="1" x14ac:dyDescent="0.25">
      <c r="A337" s="19"/>
      <c r="B337" s="19"/>
      <c r="C337" s="47"/>
      <c r="D337" s="20"/>
      <c r="E337" s="21"/>
      <c r="F337" s="21"/>
      <c r="G337" s="52"/>
      <c r="H337" s="52"/>
      <c r="I337" s="53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4.25" customHeight="1" x14ac:dyDescent="0.25">
      <c r="A338" s="19"/>
      <c r="B338" s="19"/>
      <c r="C338" s="47"/>
      <c r="D338" s="20"/>
      <c r="E338" s="21"/>
      <c r="F338" s="21"/>
      <c r="G338" s="52"/>
      <c r="H338" s="52"/>
      <c r="I338" s="53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4.25" customHeight="1" x14ac:dyDescent="0.25">
      <c r="A339" s="19"/>
      <c r="B339" s="19"/>
      <c r="C339" s="47"/>
      <c r="D339" s="20"/>
      <c r="E339" s="21"/>
      <c r="F339" s="21"/>
      <c r="G339" s="52"/>
      <c r="H339" s="52"/>
      <c r="I339" s="53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4.25" customHeight="1" x14ac:dyDescent="0.25">
      <c r="A340" s="19"/>
      <c r="B340" s="19"/>
      <c r="C340" s="47"/>
      <c r="D340" s="20"/>
      <c r="E340" s="21"/>
      <c r="F340" s="21"/>
      <c r="G340" s="52"/>
      <c r="H340" s="52"/>
      <c r="I340" s="53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4.25" customHeight="1" x14ac:dyDescent="0.25">
      <c r="A341" s="19"/>
      <c r="B341" s="19"/>
      <c r="C341" s="47"/>
      <c r="D341" s="20"/>
      <c r="E341" s="21"/>
      <c r="F341" s="21"/>
      <c r="G341" s="52"/>
      <c r="H341" s="52"/>
      <c r="I341" s="53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4.25" customHeight="1" x14ac:dyDescent="0.25">
      <c r="A342" s="19"/>
      <c r="B342" s="19"/>
      <c r="C342" s="47"/>
      <c r="D342" s="20"/>
      <c r="E342" s="21"/>
      <c r="F342" s="21"/>
      <c r="G342" s="52"/>
      <c r="H342" s="52"/>
      <c r="I342" s="53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4.25" customHeight="1" x14ac:dyDescent="0.25">
      <c r="A343" s="19"/>
      <c r="B343" s="19"/>
      <c r="C343" s="47"/>
      <c r="D343" s="20"/>
      <c r="E343" s="21"/>
      <c r="F343" s="21"/>
      <c r="G343" s="52"/>
      <c r="H343" s="52"/>
      <c r="I343" s="53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4.25" customHeight="1" x14ac:dyDescent="0.25">
      <c r="A344" s="19"/>
      <c r="B344" s="19"/>
      <c r="C344" s="47"/>
      <c r="D344" s="20"/>
      <c r="E344" s="21"/>
      <c r="F344" s="21"/>
      <c r="G344" s="52"/>
      <c r="H344" s="52"/>
      <c r="I344" s="53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4.25" customHeight="1" x14ac:dyDescent="0.25">
      <c r="A345" s="19"/>
      <c r="B345" s="19"/>
      <c r="C345" s="47"/>
      <c r="D345" s="20"/>
      <c r="E345" s="21"/>
      <c r="F345" s="21"/>
      <c r="G345" s="52"/>
      <c r="H345" s="52"/>
      <c r="I345" s="53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4.25" customHeight="1" x14ac:dyDescent="0.25">
      <c r="A346" s="19"/>
      <c r="B346" s="19"/>
      <c r="C346" s="47"/>
      <c r="D346" s="20"/>
      <c r="E346" s="21"/>
      <c r="F346" s="21"/>
      <c r="G346" s="52"/>
      <c r="H346" s="52"/>
      <c r="I346" s="53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4.25" customHeight="1" x14ac:dyDescent="0.25">
      <c r="A347" s="19"/>
      <c r="B347" s="19"/>
      <c r="C347" s="47"/>
      <c r="D347" s="20"/>
      <c r="E347" s="21"/>
      <c r="F347" s="21"/>
      <c r="G347" s="52"/>
      <c r="H347" s="52"/>
      <c r="I347" s="53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4.25" customHeight="1" x14ac:dyDescent="0.25">
      <c r="A348" s="19"/>
      <c r="B348" s="19"/>
      <c r="C348" s="47"/>
      <c r="D348" s="20"/>
      <c r="E348" s="21"/>
      <c r="F348" s="21"/>
      <c r="G348" s="52"/>
      <c r="H348" s="52"/>
      <c r="I348" s="53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4.25" customHeight="1" x14ac:dyDescent="0.25">
      <c r="A349" s="19"/>
      <c r="B349" s="19"/>
      <c r="C349" s="47"/>
      <c r="D349" s="20"/>
      <c r="E349" s="21"/>
      <c r="F349" s="21"/>
      <c r="G349" s="52"/>
      <c r="H349" s="52"/>
      <c r="I349" s="53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4.25" customHeight="1" x14ac:dyDescent="0.25">
      <c r="A350" s="19"/>
      <c r="B350" s="19"/>
      <c r="C350" s="47"/>
      <c r="D350" s="20"/>
      <c r="E350" s="21"/>
      <c r="F350" s="21"/>
      <c r="G350" s="52"/>
      <c r="H350" s="52"/>
      <c r="I350" s="53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4.25" customHeight="1" x14ac:dyDescent="0.25">
      <c r="A351" s="19"/>
      <c r="B351" s="19"/>
      <c r="C351" s="47"/>
      <c r="D351" s="20"/>
      <c r="E351" s="21"/>
      <c r="F351" s="21"/>
      <c r="G351" s="52"/>
      <c r="H351" s="52"/>
      <c r="I351" s="53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4.25" customHeight="1" x14ac:dyDescent="0.25">
      <c r="A352" s="19"/>
      <c r="B352" s="19"/>
      <c r="C352" s="47"/>
      <c r="D352" s="20"/>
      <c r="E352" s="21"/>
      <c r="F352" s="21"/>
      <c r="G352" s="52"/>
      <c r="H352" s="52"/>
      <c r="I352" s="53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4.25" customHeight="1" x14ac:dyDescent="0.25">
      <c r="A353" s="19"/>
      <c r="B353" s="19"/>
      <c r="C353" s="47"/>
      <c r="D353" s="20"/>
      <c r="E353" s="21"/>
      <c r="F353" s="21"/>
      <c r="G353" s="52"/>
      <c r="H353" s="52"/>
      <c r="I353" s="53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4.25" customHeight="1" x14ac:dyDescent="0.25">
      <c r="A354" s="19"/>
      <c r="B354" s="19"/>
      <c r="C354" s="47"/>
      <c r="D354" s="20"/>
      <c r="E354" s="21"/>
      <c r="F354" s="21"/>
      <c r="G354" s="52"/>
      <c r="H354" s="52"/>
      <c r="I354" s="53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4.25" customHeight="1" x14ac:dyDescent="0.25">
      <c r="A355" s="19"/>
      <c r="B355" s="19"/>
      <c r="C355" s="47"/>
      <c r="D355" s="20"/>
      <c r="E355" s="21"/>
      <c r="F355" s="21"/>
      <c r="G355" s="52"/>
      <c r="H355" s="52"/>
      <c r="I355" s="53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4.25" customHeight="1" x14ac:dyDescent="0.25">
      <c r="A356" s="19"/>
      <c r="B356" s="19"/>
      <c r="C356" s="47"/>
      <c r="D356" s="20"/>
      <c r="E356" s="21"/>
      <c r="F356" s="21"/>
      <c r="G356" s="52"/>
      <c r="H356" s="52"/>
      <c r="I356" s="53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4.25" customHeight="1" x14ac:dyDescent="0.25">
      <c r="A357" s="19"/>
      <c r="B357" s="19"/>
      <c r="C357" s="47"/>
      <c r="D357" s="20"/>
      <c r="E357" s="21"/>
      <c r="F357" s="21"/>
      <c r="G357" s="52"/>
      <c r="H357" s="52"/>
      <c r="I357" s="53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4.25" customHeight="1" x14ac:dyDescent="0.25">
      <c r="A358" s="19"/>
      <c r="B358" s="19"/>
      <c r="C358" s="47"/>
      <c r="D358" s="20"/>
      <c r="E358" s="21"/>
      <c r="F358" s="21"/>
      <c r="G358" s="52"/>
      <c r="H358" s="52"/>
      <c r="I358" s="53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4.25" customHeight="1" x14ac:dyDescent="0.25">
      <c r="A359" s="19"/>
      <c r="B359" s="19"/>
      <c r="C359" s="47"/>
      <c r="D359" s="20"/>
      <c r="E359" s="21"/>
      <c r="F359" s="21"/>
      <c r="G359" s="52"/>
      <c r="H359" s="52"/>
      <c r="I359" s="53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4.25" customHeight="1" x14ac:dyDescent="0.25">
      <c r="A360" s="19"/>
      <c r="B360" s="19"/>
      <c r="C360" s="47"/>
      <c r="D360" s="20"/>
      <c r="E360" s="21"/>
      <c r="F360" s="21"/>
      <c r="G360" s="52"/>
      <c r="H360" s="52"/>
      <c r="I360" s="53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4.25" customHeight="1" x14ac:dyDescent="0.25">
      <c r="A361" s="19"/>
      <c r="B361" s="19"/>
      <c r="C361" s="47"/>
      <c r="D361" s="20"/>
      <c r="E361" s="21"/>
      <c r="F361" s="21"/>
      <c r="G361" s="52"/>
      <c r="H361" s="52"/>
      <c r="I361" s="53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4.25" customHeight="1" x14ac:dyDescent="0.25">
      <c r="A362" s="19"/>
      <c r="B362" s="19"/>
      <c r="C362" s="47"/>
      <c r="D362" s="20"/>
      <c r="E362" s="21"/>
      <c r="F362" s="21"/>
      <c r="G362" s="52"/>
      <c r="H362" s="52"/>
      <c r="I362" s="53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4.25" customHeight="1" x14ac:dyDescent="0.25">
      <c r="A363" s="19"/>
      <c r="B363" s="19"/>
      <c r="C363" s="47"/>
      <c r="D363" s="20"/>
      <c r="E363" s="21"/>
      <c r="F363" s="21"/>
      <c r="G363" s="52"/>
      <c r="H363" s="52"/>
      <c r="I363" s="53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4.25" customHeight="1" x14ac:dyDescent="0.25">
      <c r="A364" s="19"/>
      <c r="B364" s="19"/>
      <c r="C364" s="47"/>
      <c r="D364" s="20"/>
      <c r="E364" s="21"/>
      <c r="F364" s="21"/>
      <c r="G364" s="52"/>
      <c r="H364" s="52"/>
      <c r="I364" s="53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4.25" customHeight="1" x14ac:dyDescent="0.25">
      <c r="A365" s="19"/>
      <c r="B365" s="19"/>
      <c r="C365" s="47"/>
      <c r="D365" s="20"/>
      <c r="E365" s="21"/>
      <c r="F365" s="21"/>
      <c r="G365" s="52"/>
      <c r="H365" s="52"/>
      <c r="I365" s="53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4.25" customHeight="1" x14ac:dyDescent="0.25">
      <c r="A366" s="19"/>
      <c r="B366" s="19"/>
      <c r="C366" s="47"/>
      <c r="D366" s="20"/>
      <c r="E366" s="21"/>
      <c r="F366" s="21"/>
      <c r="G366" s="52"/>
      <c r="H366" s="52"/>
      <c r="I366" s="53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4.25" customHeight="1" x14ac:dyDescent="0.25">
      <c r="A367" s="19"/>
      <c r="B367" s="19"/>
      <c r="C367" s="47"/>
      <c r="D367" s="20"/>
      <c r="E367" s="21"/>
      <c r="F367" s="21"/>
      <c r="G367" s="52"/>
      <c r="H367" s="52"/>
      <c r="I367" s="53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4.25" customHeight="1" x14ac:dyDescent="0.25">
      <c r="A368" s="19"/>
      <c r="B368" s="19"/>
      <c r="C368" s="47"/>
      <c r="D368" s="20"/>
      <c r="E368" s="21"/>
      <c r="F368" s="21"/>
      <c r="G368" s="52"/>
      <c r="H368" s="52"/>
      <c r="I368" s="53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4.25" customHeight="1" x14ac:dyDescent="0.25">
      <c r="A369" s="19"/>
      <c r="B369" s="19"/>
      <c r="C369" s="47"/>
      <c r="D369" s="20"/>
      <c r="E369" s="21"/>
      <c r="F369" s="21"/>
      <c r="G369" s="52"/>
      <c r="H369" s="52"/>
      <c r="I369" s="53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4.25" customHeight="1" x14ac:dyDescent="0.25">
      <c r="A370" s="19"/>
      <c r="B370" s="19"/>
      <c r="C370" s="47"/>
      <c r="D370" s="20"/>
      <c r="E370" s="21"/>
      <c r="F370" s="21"/>
      <c r="G370" s="52"/>
      <c r="H370" s="52"/>
      <c r="I370" s="53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4.25" customHeight="1" x14ac:dyDescent="0.25">
      <c r="A371" s="19"/>
      <c r="B371" s="19"/>
      <c r="C371" s="47"/>
      <c r="D371" s="20"/>
      <c r="E371" s="21"/>
      <c r="F371" s="21"/>
      <c r="G371" s="52"/>
      <c r="H371" s="52"/>
      <c r="I371" s="53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4.25" customHeight="1" x14ac:dyDescent="0.25">
      <c r="A372" s="19"/>
      <c r="B372" s="19"/>
      <c r="C372" s="47"/>
      <c r="D372" s="20"/>
      <c r="E372" s="21"/>
      <c r="F372" s="21"/>
      <c r="G372" s="52"/>
      <c r="H372" s="52"/>
      <c r="I372" s="53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4.25" customHeight="1" x14ac:dyDescent="0.25">
      <c r="A373" s="19"/>
      <c r="B373" s="19"/>
      <c r="C373" s="47"/>
      <c r="D373" s="20"/>
      <c r="E373" s="21"/>
      <c r="F373" s="21"/>
      <c r="G373" s="52"/>
      <c r="H373" s="52"/>
      <c r="I373" s="53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4.25" customHeight="1" x14ac:dyDescent="0.25">
      <c r="A374" s="19"/>
      <c r="B374" s="19"/>
      <c r="C374" s="47"/>
      <c r="D374" s="20"/>
      <c r="E374" s="21"/>
      <c r="F374" s="21"/>
      <c r="G374" s="52"/>
      <c r="H374" s="52"/>
      <c r="I374" s="53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4.25" customHeight="1" x14ac:dyDescent="0.25">
      <c r="A375" s="19"/>
      <c r="B375" s="19"/>
      <c r="C375" s="47"/>
      <c r="D375" s="20"/>
      <c r="E375" s="21"/>
      <c r="F375" s="21"/>
      <c r="G375" s="52"/>
      <c r="H375" s="52"/>
      <c r="I375" s="53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4.25" customHeight="1" x14ac:dyDescent="0.25">
      <c r="A376" s="19"/>
      <c r="B376" s="19"/>
      <c r="C376" s="47"/>
      <c r="D376" s="20"/>
      <c r="E376" s="21"/>
      <c r="F376" s="21"/>
      <c r="G376" s="52"/>
      <c r="H376" s="52"/>
      <c r="I376" s="53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4.25" customHeight="1" x14ac:dyDescent="0.25">
      <c r="A377" s="19"/>
      <c r="B377" s="19"/>
      <c r="C377" s="47"/>
      <c r="D377" s="20"/>
      <c r="E377" s="21"/>
      <c r="F377" s="21"/>
      <c r="G377" s="52"/>
      <c r="H377" s="52"/>
      <c r="I377" s="53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4.25" customHeight="1" x14ac:dyDescent="0.25">
      <c r="A378" s="19"/>
      <c r="B378" s="19"/>
      <c r="C378" s="47"/>
      <c r="D378" s="20"/>
      <c r="E378" s="21"/>
      <c r="F378" s="21"/>
      <c r="G378" s="52"/>
      <c r="H378" s="52"/>
      <c r="I378" s="53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4.25" customHeight="1" x14ac:dyDescent="0.25">
      <c r="A379" s="19"/>
      <c r="B379" s="19"/>
      <c r="C379" s="47"/>
      <c r="D379" s="20"/>
      <c r="E379" s="21"/>
      <c r="F379" s="21"/>
      <c r="G379" s="52"/>
      <c r="H379" s="52"/>
      <c r="I379" s="53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4.25" customHeight="1" x14ac:dyDescent="0.25">
      <c r="A380" s="19"/>
      <c r="B380" s="19"/>
      <c r="C380" s="47"/>
      <c r="D380" s="20"/>
      <c r="E380" s="21"/>
      <c r="F380" s="21"/>
      <c r="G380" s="52"/>
      <c r="H380" s="52"/>
      <c r="I380" s="53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4.25" customHeight="1" x14ac:dyDescent="0.25">
      <c r="A381" s="19"/>
      <c r="B381" s="19"/>
      <c r="C381" s="47"/>
      <c r="D381" s="20"/>
      <c r="E381" s="21"/>
      <c r="F381" s="21"/>
      <c r="G381" s="52"/>
      <c r="H381" s="52"/>
      <c r="I381" s="53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4.25" customHeight="1" x14ac:dyDescent="0.25">
      <c r="A382" s="19"/>
      <c r="B382" s="19"/>
      <c r="C382" s="47"/>
      <c r="D382" s="20"/>
      <c r="E382" s="21"/>
      <c r="F382" s="21"/>
      <c r="G382" s="52"/>
      <c r="H382" s="52"/>
      <c r="I382" s="53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4.25" customHeight="1" x14ac:dyDescent="0.25">
      <c r="A383" s="19"/>
      <c r="B383" s="19"/>
      <c r="C383" s="47"/>
      <c r="D383" s="20"/>
      <c r="E383" s="21"/>
      <c r="F383" s="21"/>
      <c r="G383" s="52"/>
      <c r="H383" s="52"/>
      <c r="I383" s="53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4.25" customHeight="1" x14ac:dyDescent="0.25">
      <c r="A384" s="19"/>
      <c r="B384" s="19"/>
      <c r="C384" s="47"/>
      <c r="D384" s="20"/>
      <c r="E384" s="21"/>
      <c r="F384" s="21"/>
      <c r="G384" s="52"/>
      <c r="H384" s="52"/>
      <c r="I384" s="53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4.25" customHeight="1" x14ac:dyDescent="0.25">
      <c r="A385" s="19"/>
      <c r="B385" s="19"/>
      <c r="C385" s="47"/>
      <c r="D385" s="20"/>
      <c r="E385" s="21"/>
      <c r="F385" s="21"/>
      <c r="G385" s="52"/>
      <c r="H385" s="52"/>
      <c r="I385" s="53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4.25" customHeight="1" x14ac:dyDescent="0.25">
      <c r="A386" s="19"/>
      <c r="B386" s="19"/>
      <c r="C386" s="47"/>
      <c r="D386" s="20"/>
      <c r="E386" s="21"/>
      <c r="F386" s="21"/>
      <c r="G386" s="52"/>
      <c r="H386" s="52"/>
      <c r="I386" s="53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4.25" customHeight="1" x14ac:dyDescent="0.25">
      <c r="A387" s="19"/>
      <c r="B387" s="19"/>
      <c r="C387" s="47"/>
      <c r="D387" s="20"/>
      <c r="E387" s="21"/>
      <c r="F387" s="21"/>
      <c r="G387" s="52"/>
      <c r="H387" s="52"/>
      <c r="I387" s="53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4.25" customHeight="1" x14ac:dyDescent="0.25">
      <c r="A388" s="19"/>
      <c r="B388" s="19"/>
      <c r="C388" s="47"/>
      <c r="D388" s="20"/>
      <c r="E388" s="21"/>
      <c r="F388" s="21"/>
      <c r="G388" s="52"/>
      <c r="H388" s="52"/>
      <c r="I388" s="53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4.25" customHeight="1" x14ac:dyDescent="0.25">
      <c r="A389" s="19"/>
      <c r="B389" s="19"/>
      <c r="C389" s="47"/>
      <c r="D389" s="20"/>
      <c r="E389" s="21"/>
      <c r="F389" s="21"/>
      <c r="G389" s="52"/>
      <c r="H389" s="52"/>
      <c r="I389" s="53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4.25" customHeight="1" x14ac:dyDescent="0.25">
      <c r="A390" s="19"/>
      <c r="B390" s="19"/>
      <c r="C390" s="47"/>
      <c r="D390" s="20"/>
      <c r="E390" s="21"/>
      <c r="F390" s="21"/>
      <c r="G390" s="52"/>
      <c r="H390" s="52"/>
      <c r="I390" s="53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4.25" customHeight="1" x14ac:dyDescent="0.25">
      <c r="A391" s="19"/>
      <c r="B391" s="19"/>
      <c r="C391" s="47"/>
      <c r="D391" s="20"/>
      <c r="E391" s="21"/>
      <c r="F391" s="21"/>
      <c r="G391" s="52"/>
      <c r="H391" s="52"/>
      <c r="I391" s="53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4.25" customHeight="1" x14ac:dyDescent="0.25">
      <c r="A392" s="19"/>
      <c r="B392" s="19"/>
      <c r="C392" s="47"/>
      <c r="D392" s="20"/>
      <c r="E392" s="21"/>
      <c r="F392" s="21"/>
      <c r="G392" s="52"/>
      <c r="H392" s="52"/>
      <c r="I392" s="53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4.25" customHeight="1" x14ac:dyDescent="0.25">
      <c r="A393" s="19"/>
      <c r="B393" s="19"/>
      <c r="C393" s="47"/>
      <c r="D393" s="20"/>
      <c r="E393" s="21"/>
      <c r="F393" s="21"/>
      <c r="G393" s="52"/>
      <c r="H393" s="52"/>
      <c r="I393" s="53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4.25" customHeight="1" x14ac:dyDescent="0.25">
      <c r="A394" s="19"/>
      <c r="B394" s="19"/>
      <c r="C394" s="47"/>
      <c r="D394" s="20"/>
      <c r="E394" s="21"/>
      <c r="F394" s="21"/>
      <c r="G394" s="52"/>
      <c r="H394" s="52"/>
      <c r="I394" s="53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4.25" customHeight="1" x14ac:dyDescent="0.25">
      <c r="A395" s="19"/>
      <c r="B395" s="19"/>
      <c r="C395" s="47"/>
      <c r="D395" s="20"/>
      <c r="E395" s="21"/>
      <c r="F395" s="21"/>
      <c r="G395" s="52"/>
      <c r="H395" s="52"/>
      <c r="I395" s="53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4.25" customHeight="1" x14ac:dyDescent="0.25">
      <c r="A396" s="19"/>
      <c r="B396" s="19"/>
      <c r="C396" s="47"/>
      <c r="D396" s="20"/>
      <c r="E396" s="21"/>
      <c r="F396" s="21"/>
      <c r="G396" s="52"/>
      <c r="H396" s="52"/>
      <c r="I396" s="53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4.25" customHeight="1" x14ac:dyDescent="0.25">
      <c r="A397" s="19"/>
      <c r="B397" s="19"/>
      <c r="C397" s="47"/>
      <c r="D397" s="20"/>
      <c r="E397" s="21"/>
      <c r="F397" s="21"/>
      <c r="G397" s="52"/>
      <c r="H397" s="52"/>
      <c r="I397" s="53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4.25" customHeight="1" x14ac:dyDescent="0.25">
      <c r="A398" s="19"/>
      <c r="B398" s="19"/>
      <c r="C398" s="47"/>
      <c r="D398" s="20"/>
      <c r="E398" s="21"/>
      <c r="F398" s="21"/>
      <c r="G398" s="52"/>
      <c r="H398" s="52"/>
      <c r="I398" s="53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4.25" customHeight="1" x14ac:dyDescent="0.25">
      <c r="A399" s="19"/>
      <c r="B399" s="19"/>
      <c r="C399" s="47"/>
      <c r="D399" s="20"/>
      <c r="E399" s="21"/>
      <c r="F399" s="21"/>
      <c r="G399" s="52"/>
      <c r="H399" s="52"/>
      <c r="I399" s="53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4.25" customHeight="1" x14ac:dyDescent="0.25">
      <c r="A400" s="19"/>
      <c r="B400" s="19"/>
      <c r="C400" s="47"/>
      <c r="D400" s="20"/>
      <c r="E400" s="21"/>
      <c r="F400" s="21"/>
      <c r="G400" s="52"/>
      <c r="H400" s="52"/>
      <c r="I400" s="53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4.25" customHeight="1" x14ac:dyDescent="0.25">
      <c r="A401" s="19"/>
      <c r="B401" s="19"/>
      <c r="C401" s="47"/>
      <c r="D401" s="20"/>
      <c r="E401" s="21"/>
      <c r="F401" s="21"/>
      <c r="G401" s="52"/>
      <c r="H401" s="52"/>
      <c r="I401" s="53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4.25" customHeight="1" x14ac:dyDescent="0.25">
      <c r="A402" s="19"/>
      <c r="B402" s="19"/>
      <c r="C402" s="47"/>
      <c r="D402" s="20"/>
      <c r="E402" s="21"/>
      <c r="F402" s="21"/>
      <c r="G402" s="52"/>
      <c r="H402" s="52"/>
      <c r="I402" s="53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4.25" customHeight="1" x14ac:dyDescent="0.25">
      <c r="A403" s="19"/>
      <c r="B403" s="19"/>
      <c r="C403" s="47"/>
      <c r="D403" s="20"/>
      <c r="E403" s="21"/>
      <c r="F403" s="21"/>
      <c r="G403" s="52"/>
      <c r="H403" s="52"/>
      <c r="I403" s="53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4.25" customHeight="1" x14ac:dyDescent="0.25">
      <c r="A404" s="19"/>
      <c r="B404" s="19"/>
      <c r="C404" s="47"/>
      <c r="D404" s="20"/>
      <c r="E404" s="21"/>
      <c r="F404" s="21"/>
      <c r="G404" s="52"/>
      <c r="H404" s="52"/>
      <c r="I404" s="53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4.25" customHeight="1" x14ac:dyDescent="0.25">
      <c r="A405" s="19"/>
      <c r="B405" s="19"/>
      <c r="C405" s="47"/>
      <c r="D405" s="20"/>
      <c r="E405" s="21"/>
      <c r="F405" s="21"/>
      <c r="G405" s="52"/>
      <c r="H405" s="52"/>
      <c r="I405" s="53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4.25" customHeight="1" x14ac:dyDescent="0.25">
      <c r="A406" s="19"/>
      <c r="B406" s="19"/>
      <c r="C406" s="47"/>
      <c r="D406" s="20"/>
      <c r="E406" s="21"/>
      <c r="F406" s="21"/>
      <c r="G406" s="52"/>
      <c r="H406" s="52"/>
      <c r="I406" s="53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4.25" customHeight="1" x14ac:dyDescent="0.25">
      <c r="A407" s="19"/>
      <c r="B407" s="19"/>
      <c r="C407" s="47"/>
      <c r="D407" s="20"/>
      <c r="E407" s="21"/>
      <c r="F407" s="21"/>
      <c r="G407" s="52"/>
      <c r="H407" s="52"/>
      <c r="I407" s="53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4.25" customHeight="1" x14ac:dyDescent="0.25">
      <c r="A408" s="19"/>
      <c r="B408" s="19"/>
      <c r="C408" s="47"/>
      <c r="D408" s="20"/>
      <c r="E408" s="21"/>
      <c r="F408" s="21"/>
      <c r="G408" s="52"/>
      <c r="H408" s="52"/>
      <c r="I408" s="53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4.25" customHeight="1" x14ac:dyDescent="0.25">
      <c r="A409" s="19"/>
      <c r="B409" s="19"/>
      <c r="C409" s="47"/>
      <c r="D409" s="20"/>
      <c r="E409" s="21"/>
      <c r="F409" s="21"/>
      <c r="G409" s="52"/>
      <c r="H409" s="52"/>
      <c r="I409" s="53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4.25" customHeight="1" x14ac:dyDescent="0.25">
      <c r="A410" s="19"/>
      <c r="B410" s="19"/>
      <c r="C410" s="47"/>
      <c r="D410" s="20"/>
      <c r="E410" s="21"/>
      <c r="F410" s="21"/>
      <c r="G410" s="52"/>
      <c r="H410" s="52"/>
      <c r="I410" s="53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4.25" customHeight="1" x14ac:dyDescent="0.25">
      <c r="A411" s="19"/>
      <c r="B411" s="19"/>
      <c r="C411" s="47"/>
      <c r="D411" s="20"/>
      <c r="E411" s="21"/>
      <c r="F411" s="21"/>
      <c r="G411" s="52"/>
      <c r="H411" s="52"/>
      <c r="I411" s="53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4.25" customHeight="1" x14ac:dyDescent="0.25">
      <c r="A412" s="19"/>
      <c r="B412" s="19"/>
      <c r="C412" s="47"/>
      <c r="D412" s="20"/>
      <c r="E412" s="21"/>
      <c r="F412" s="21"/>
      <c r="G412" s="52"/>
      <c r="H412" s="52"/>
      <c r="I412" s="53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4.25" customHeight="1" x14ac:dyDescent="0.25">
      <c r="A413" s="19"/>
      <c r="B413" s="19"/>
      <c r="C413" s="47"/>
      <c r="D413" s="20"/>
      <c r="E413" s="21"/>
      <c r="F413" s="21"/>
      <c r="G413" s="52"/>
      <c r="H413" s="52"/>
      <c r="I413" s="53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4.25" customHeight="1" x14ac:dyDescent="0.25">
      <c r="A414" s="19"/>
      <c r="B414" s="19"/>
      <c r="C414" s="47"/>
      <c r="D414" s="20"/>
      <c r="E414" s="21"/>
      <c r="F414" s="21"/>
      <c r="G414" s="52"/>
      <c r="H414" s="52"/>
      <c r="I414" s="53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4.25" customHeight="1" x14ac:dyDescent="0.25">
      <c r="A415" s="19"/>
      <c r="B415" s="19"/>
      <c r="C415" s="47"/>
      <c r="D415" s="20"/>
      <c r="E415" s="21"/>
      <c r="F415" s="21"/>
      <c r="G415" s="52"/>
      <c r="H415" s="52"/>
      <c r="I415" s="53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4.25" customHeight="1" x14ac:dyDescent="0.25">
      <c r="A416" s="19"/>
      <c r="B416" s="19"/>
      <c r="C416" s="47"/>
      <c r="D416" s="20"/>
      <c r="E416" s="21"/>
      <c r="F416" s="21"/>
      <c r="G416" s="52"/>
      <c r="H416" s="52"/>
      <c r="I416" s="53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4.25" customHeight="1" x14ac:dyDescent="0.25">
      <c r="A417" s="19"/>
      <c r="B417" s="19"/>
      <c r="C417" s="47"/>
      <c r="D417" s="20"/>
      <c r="E417" s="21"/>
      <c r="F417" s="21"/>
      <c r="G417" s="52"/>
      <c r="H417" s="52"/>
      <c r="I417" s="53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4.25" customHeight="1" x14ac:dyDescent="0.25">
      <c r="A418" s="19"/>
      <c r="B418" s="19"/>
      <c r="C418" s="47"/>
      <c r="D418" s="20"/>
      <c r="E418" s="21"/>
      <c r="F418" s="21"/>
      <c r="G418" s="52"/>
      <c r="H418" s="52"/>
      <c r="I418" s="53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4.25" customHeight="1" x14ac:dyDescent="0.25">
      <c r="A419" s="19"/>
      <c r="B419" s="19"/>
      <c r="C419" s="47"/>
      <c r="D419" s="20"/>
      <c r="E419" s="21"/>
      <c r="F419" s="21"/>
      <c r="G419" s="52"/>
      <c r="H419" s="52"/>
      <c r="I419" s="53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4.25" customHeight="1" x14ac:dyDescent="0.25">
      <c r="A420" s="19"/>
      <c r="B420" s="19"/>
      <c r="C420" s="47"/>
      <c r="D420" s="20"/>
      <c r="E420" s="21"/>
      <c r="F420" s="21"/>
      <c r="G420" s="52"/>
      <c r="H420" s="52"/>
      <c r="I420" s="53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4.25" customHeight="1" x14ac:dyDescent="0.25">
      <c r="A421" s="19"/>
      <c r="B421" s="19"/>
      <c r="C421" s="47"/>
      <c r="D421" s="20"/>
      <c r="E421" s="21"/>
      <c r="F421" s="21"/>
      <c r="G421" s="52"/>
      <c r="H421" s="52"/>
      <c r="I421" s="53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4.25" customHeight="1" x14ac:dyDescent="0.25">
      <c r="A422" s="19"/>
      <c r="B422" s="19"/>
      <c r="C422" s="47"/>
      <c r="D422" s="20"/>
      <c r="E422" s="21"/>
      <c r="F422" s="21"/>
      <c r="G422" s="52"/>
      <c r="H422" s="52"/>
      <c r="I422" s="53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4.25" customHeight="1" x14ac:dyDescent="0.25">
      <c r="A423" s="19"/>
      <c r="B423" s="19"/>
      <c r="C423" s="47"/>
      <c r="D423" s="20"/>
      <c r="E423" s="21"/>
      <c r="F423" s="21"/>
      <c r="G423" s="52"/>
      <c r="H423" s="52"/>
      <c r="I423" s="53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4.25" customHeight="1" x14ac:dyDescent="0.25">
      <c r="A424" s="19"/>
      <c r="B424" s="19"/>
      <c r="C424" s="47"/>
      <c r="D424" s="20"/>
      <c r="E424" s="21"/>
      <c r="F424" s="21"/>
      <c r="G424" s="52"/>
      <c r="H424" s="52"/>
      <c r="I424" s="53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4.25" customHeight="1" x14ac:dyDescent="0.25">
      <c r="A425" s="19"/>
      <c r="B425" s="19"/>
      <c r="C425" s="47"/>
      <c r="D425" s="20"/>
      <c r="E425" s="21"/>
      <c r="F425" s="21"/>
      <c r="G425" s="52"/>
      <c r="H425" s="52"/>
      <c r="I425" s="53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4.25" customHeight="1" x14ac:dyDescent="0.25">
      <c r="A426" s="19"/>
      <c r="B426" s="19"/>
      <c r="C426" s="47"/>
      <c r="D426" s="20"/>
      <c r="E426" s="21"/>
      <c r="F426" s="21"/>
      <c r="G426" s="52"/>
      <c r="H426" s="52"/>
      <c r="I426" s="53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4.25" customHeight="1" x14ac:dyDescent="0.25">
      <c r="A427" s="19"/>
      <c r="B427" s="19"/>
      <c r="C427" s="47"/>
      <c r="D427" s="20"/>
      <c r="E427" s="21"/>
      <c r="F427" s="21"/>
      <c r="G427" s="52"/>
      <c r="H427" s="52"/>
      <c r="I427" s="53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4.25" customHeight="1" x14ac:dyDescent="0.25">
      <c r="A428" s="19"/>
      <c r="B428" s="19"/>
      <c r="C428" s="47"/>
      <c r="D428" s="20"/>
      <c r="E428" s="21"/>
      <c r="F428" s="21"/>
      <c r="G428" s="52"/>
      <c r="H428" s="52"/>
      <c r="I428" s="53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4.25" customHeight="1" x14ac:dyDescent="0.25">
      <c r="A429" s="19"/>
      <c r="B429" s="19"/>
      <c r="C429" s="47"/>
      <c r="D429" s="20"/>
      <c r="E429" s="21"/>
      <c r="F429" s="21"/>
      <c r="G429" s="52"/>
      <c r="H429" s="52"/>
      <c r="I429" s="53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4.25" customHeight="1" x14ac:dyDescent="0.25">
      <c r="A430" s="19"/>
      <c r="B430" s="19"/>
      <c r="C430" s="47"/>
      <c r="D430" s="20"/>
      <c r="E430" s="21"/>
      <c r="F430" s="21"/>
      <c r="G430" s="52"/>
      <c r="H430" s="52"/>
      <c r="I430" s="53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4.25" customHeight="1" x14ac:dyDescent="0.25">
      <c r="A431" s="19"/>
      <c r="B431" s="19"/>
      <c r="C431" s="47"/>
      <c r="D431" s="20"/>
      <c r="E431" s="21"/>
      <c r="F431" s="21"/>
      <c r="G431" s="52"/>
      <c r="H431" s="52"/>
      <c r="I431" s="53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4.25" customHeight="1" x14ac:dyDescent="0.25">
      <c r="A432" s="19"/>
      <c r="B432" s="19"/>
      <c r="C432" s="47"/>
      <c r="D432" s="20"/>
      <c r="E432" s="21"/>
      <c r="F432" s="21"/>
      <c r="G432" s="52"/>
      <c r="H432" s="52"/>
      <c r="I432" s="53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4.25" customHeight="1" x14ac:dyDescent="0.25">
      <c r="A433" s="19"/>
      <c r="B433" s="19"/>
      <c r="C433" s="47"/>
      <c r="D433" s="20"/>
      <c r="E433" s="21"/>
      <c r="F433" s="21"/>
      <c r="G433" s="52"/>
      <c r="H433" s="52"/>
      <c r="I433" s="53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4.25" customHeight="1" x14ac:dyDescent="0.25">
      <c r="A434" s="19"/>
      <c r="B434" s="19"/>
      <c r="C434" s="47"/>
      <c r="D434" s="20"/>
      <c r="E434" s="21"/>
      <c r="F434" s="21"/>
      <c r="G434" s="52"/>
      <c r="H434" s="52"/>
      <c r="I434" s="53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4.25" customHeight="1" x14ac:dyDescent="0.25">
      <c r="A435" s="19"/>
      <c r="B435" s="19"/>
      <c r="C435" s="47"/>
      <c r="D435" s="20"/>
      <c r="E435" s="21"/>
      <c r="F435" s="21"/>
      <c r="G435" s="52"/>
      <c r="H435" s="52"/>
      <c r="I435" s="53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4.25" customHeight="1" x14ac:dyDescent="0.25">
      <c r="A436" s="19"/>
      <c r="B436" s="19"/>
      <c r="C436" s="47"/>
      <c r="D436" s="20"/>
      <c r="E436" s="21"/>
      <c r="F436" s="21"/>
      <c r="G436" s="52"/>
      <c r="H436" s="52"/>
      <c r="I436" s="53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4.25" customHeight="1" x14ac:dyDescent="0.25">
      <c r="A437" s="19"/>
      <c r="B437" s="19"/>
      <c r="C437" s="47"/>
      <c r="D437" s="20"/>
      <c r="E437" s="21"/>
      <c r="F437" s="21"/>
      <c r="G437" s="52"/>
      <c r="H437" s="52"/>
      <c r="I437" s="53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4.25" customHeight="1" x14ac:dyDescent="0.25">
      <c r="A438" s="19"/>
      <c r="B438" s="19"/>
      <c r="C438" s="47"/>
      <c r="D438" s="20"/>
      <c r="E438" s="21"/>
      <c r="F438" s="21"/>
      <c r="G438" s="52"/>
      <c r="H438" s="52"/>
      <c r="I438" s="53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4.25" customHeight="1" x14ac:dyDescent="0.25">
      <c r="A439" s="19"/>
      <c r="B439" s="19"/>
      <c r="C439" s="47"/>
      <c r="D439" s="20"/>
      <c r="E439" s="21"/>
      <c r="F439" s="21"/>
      <c r="G439" s="52"/>
      <c r="H439" s="52"/>
      <c r="I439" s="53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4.25" customHeight="1" x14ac:dyDescent="0.25">
      <c r="A440" s="19"/>
      <c r="B440" s="19"/>
      <c r="C440" s="47"/>
      <c r="D440" s="20"/>
      <c r="E440" s="21"/>
      <c r="F440" s="21"/>
      <c r="G440" s="52"/>
      <c r="H440" s="52"/>
      <c r="I440" s="53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4.25" customHeight="1" x14ac:dyDescent="0.25">
      <c r="A441" s="19"/>
      <c r="B441" s="19"/>
      <c r="C441" s="47"/>
      <c r="D441" s="20"/>
      <c r="E441" s="21"/>
      <c r="F441" s="21"/>
      <c r="G441" s="52"/>
      <c r="H441" s="52"/>
      <c r="I441" s="53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4.25" customHeight="1" x14ac:dyDescent="0.25">
      <c r="A442" s="19"/>
      <c r="B442" s="19"/>
      <c r="C442" s="47"/>
      <c r="D442" s="20"/>
      <c r="E442" s="21"/>
      <c r="F442" s="21"/>
      <c r="G442" s="52"/>
      <c r="H442" s="52"/>
      <c r="I442" s="53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4.25" customHeight="1" x14ac:dyDescent="0.25">
      <c r="A443" s="19"/>
      <c r="B443" s="19"/>
      <c r="C443" s="47"/>
      <c r="D443" s="20"/>
      <c r="E443" s="21"/>
      <c r="F443" s="21"/>
      <c r="G443" s="52"/>
      <c r="H443" s="52"/>
      <c r="I443" s="53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4.25" customHeight="1" x14ac:dyDescent="0.25">
      <c r="A444" s="19"/>
      <c r="B444" s="19"/>
      <c r="C444" s="47"/>
      <c r="D444" s="20"/>
      <c r="E444" s="21"/>
      <c r="F444" s="21"/>
      <c r="G444" s="52"/>
      <c r="H444" s="52"/>
      <c r="I444" s="53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4.25" customHeight="1" x14ac:dyDescent="0.25">
      <c r="A445" s="19"/>
      <c r="B445" s="19"/>
      <c r="C445" s="47"/>
      <c r="D445" s="20"/>
      <c r="E445" s="21"/>
      <c r="F445" s="21"/>
      <c r="G445" s="52"/>
      <c r="H445" s="52"/>
      <c r="I445" s="53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4.25" customHeight="1" x14ac:dyDescent="0.25">
      <c r="A446" s="19"/>
      <c r="B446" s="19"/>
      <c r="C446" s="47"/>
      <c r="D446" s="20"/>
      <c r="E446" s="21"/>
      <c r="F446" s="21"/>
      <c r="G446" s="52"/>
      <c r="H446" s="52"/>
      <c r="I446" s="53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4.25" customHeight="1" x14ac:dyDescent="0.25">
      <c r="A447" s="19"/>
      <c r="B447" s="19"/>
      <c r="C447" s="47"/>
      <c r="D447" s="20"/>
      <c r="E447" s="21"/>
      <c r="F447" s="21"/>
      <c r="G447" s="52"/>
      <c r="H447" s="52"/>
      <c r="I447" s="53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4.25" customHeight="1" x14ac:dyDescent="0.25">
      <c r="A448" s="19"/>
      <c r="B448" s="19"/>
      <c r="C448" s="47"/>
      <c r="D448" s="20"/>
      <c r="E448" s="21"/>
      <c r="F448" s="21"/>
      <c r="G448" s="52"/>
      <c r="H448" s="52"/>
      <c r="I448" s="53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4.25" customHeight="1" x14ac:dyDescent="0.25">
      <c r="A449" s="19"/>
      <c r="B449" s="19"/>
      <c r="C449" s="47"/>
      <c r="D449" s="20"/>
      <c r="E449" s="21"/>
      <c r="F449" s="21"/>
      <c r="G449" s="52"/>
      <c r="H449" s="52"/>
      <c r="I449" s="53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4.25" customHeight="1" x14ac:dyDescent="0.25">
      <c r="A450" s="19"/>
      <c r="B450" s="19"/>
      <c r="C450" s="47"/>
      <c r="D450" s="20"/>
      <c r="E450" s="21"/>
      <c r="F450" s="21"/>
      <c r="G450" s="52"/>
      <c r="H450" s="52"/>
      <c r="I450" s="53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4.25" customHeight="1" x14ac:dyDescent="0.25">
      <c r="A451" s="19"/>
      <c r="B451" s="19"/>
      <c r="C451" s="47"/>
      <c r="D451" s="20"/>
      <c r="E451" s="21"/>
      <c r="F451" s="21"/>
      <c r="G451" s="52"/>
      <c r="H451" s="52"/>
      <c r="I451" s="53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4.25" customHeight="1" x14ac:dyDescent="0.25">
      <c r="A452" s="19"/>
      <c r="B452" s="19"/>
      <c r="C452" s="47"/>
      <c r="D452" s="20"/>
      <c r="E452" s="21"/>
      <c r="F452" s="21"/>
      <c r="G452" s="52"/>
      <c r="H452" s="52"/>
      <c r="I452" s="53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4.25" customHeight="1" x14ac:dyDescent="0.25">
      <c r="A453" s="19"/>
      <c r="B453" s="19"/>
      <c r="C453" s="47"/>
      <c r="D453" s="20"/>
      <c r="E453" s="21"/>
      <c r="F453" s="21"/>
      <c r="G453" s="52"/>
      <c r="H453" s="52"/>
      <c r="I453" s="53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4.25" customHeight="1" x14ac:dyDescent="0.25">
      <c r="A454" s="19"/>
      <c r="B454" s="19"/>
      <c r="C454" s="47"/>
      <c r="D454" s="20"/>
      <c r="E454" s="21"/>
      <c r="F454" s="21"/>
      <c r="G454" s="52"/>
      <c r="H454" s="52"/>
      <c r="I454" s="53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4.25" customHeight="1" x14ac:dyDescent="0.25">
      <c r="A455" s="19"/>
      <c r="B455" s="19"/>
      <c r="C455" s="47"/>
      <c r="D455" s="20"/>
      <c r="E455" s="21"/>
      <c r="F455" s="21"/>
      <c r="G455" s="52"/>
      <c r="H455" s="52"/>
      <c r="I455" s="53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4.25" customHeight="1" x14ac:dyDescent="0.25">
      <c r="A456" s="19"/>
      <c r="B456" s="19"/>
      <c r="C456" s="47"/>
      <c r="D456" s="20"/>
      <c r="E456" s="21"/>
      <c r="F456" s="21"/>
      <c r="G456" s="52"/>
      <c r="H456" s="52"/>
      <c r="I456" s="53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4.25" customHeight="1" x14ac:dyDescent="0.25">
      <c r="A457" s="19"/>
      <c r="B457" s="19"/>
      <c r="C457" s="47"/>
      <c r="D457" s="20"/>
      <c r="E457" s="21"/>
      <c r="F457" s="21"/>
      <c r="G457" s="52"/>
      <c r="H457" s="52"/>
      <c r="I457" s="53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4.25" customHeight="1" x14ac:dyDescent="0.25">
      <c r="A458" s="19"/>
      <c r="B458" s="19"/>
      <c r="C458" s="47"/>
      <c r="D458" s="20"/>
      <c r="E458" s="21"/>
      <c r="F458" s="21"/>
      <c r="G458" s="52"/>
      <c r="H458" s="52"/>
      <c r="I458" s="53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4.25" customHeight="1" x14ac:dyDescent="0.25">
      <c r="A459" s="19"/>
      <c r="B459" s="19"/>
      <c r="C459" s="47"/>
      <c r="D459" s="20"/>
      <c r="E459" s="21"/>
      <c r="F459" s="21"/>
      <c r="G459" s="52"/>
      <c r="H459" s="52"/>
      <c r="I459" s="53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4.25" customHeight="1" x14ac:dyDescent="0.25">
      <c r="A460" s="19"/>
      <c r="B460" s="19"/>
      <c r="C460" s="47"/>
      <c r="D460" s="20"/>
      <c r="E460" s="21"/>
      <c r="F460" s="21"/>
      <c r="G460" s="52"/>
      <c r="H460" s="52"/>
      <c r="I460" s="53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4.25" customHeight="1" x14ac:dyDescent="0.25">
      <c r="A461" s="19"/>
      <c r="B461" s="19"/>
      <c r="C461" s="47"/>
      <c r="D461" s="20"/>
      <c r="E461" s="21"/>
      <c r="F461" s="21"/>
      <c r="G461" s="52"/>
      <c r="H461" s="52"/>
      <c r="I461" s="53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4.25" customHeight="1" x14ac:dyDescent="0.25">
      <c r="A462" s="19"/>
      <c r="B462" s="19"/>
      <c r="C462" s="47"/>
      <c r="D462" s="20"/>
      <c r="E462" s="21"/>
      <c r="F462" s="21"/>
      <c r="G462" s="52"/>
      <c r="H462" s="52"/>
      <c r="I462" s="53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4.25" customHeight="1" x14ac:dyDescent="0.25">
      <c r="A463" s="19"/>
      <c r="B463" s="19"/>
      <c r="C463" s="47"/>
      <c r="D463" s="20"/>
      <c r="E463" s="21"/>
      <c r="F463" s="21"/>
      <c r="G463" s="52"/>
      <c r="H463" s="52"/>
      <c r="I463" s="53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4.25" customHeight="1" x14ac:dyDescent="0.25">
      <c r="A464" s="19"/>
      <c r="B464" s="19"/>
      <c r="C464" s="47"/>
      <c r="D464" s="20"/>
      <c r="E464" s="21"/>
      <c r="F464" s="21"/>
      <c r="G464" s="52"/>
      <c r="H464" s="52"/>
      <c r="I464" s="53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4.25" customHeight="1" x14ac:dyDescent="0.25">
      <c r="A465" s="19"/>
      <c r="B465" s="19"/>
      <c r="C465" s="47"/>
      <c r="D465" s="20"/>
      <c r="E465" s="21"/>
      <c r="F465" s="21"/>
      <c r="G465" s="52"/>
      <c r="H465" s="52"/>
      <c r="I465" s="53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4.25" customHeight="1" x14ac:dyDescent="0.25">
      <c r="A466" s="19"/>
      <c r="B466" s="19"/>
      <c r="C466" s="47"/>
      <c r="D466" s="20"/>
      <c r="E466" s="21"/>
      <c r="F466" s="21"/>
      <c r="G466" s="52"/>
      <c r="H466" s="52"/>
      <c r="I466" s="53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4.25" customHeight="1" x14ac:dyDescent="0.25">
      <c r="A467" s="19"/>
      <c r="B467" s="19"/>
      <c r="C467" s="47"/>
      <c r="D467" s="20"/>
      <c r="E467" s="21"/>
      <c r="F467" s="21"/>
      <c r="G467" s="52"/>
      <c r="H467" s="52"/>
      <c r="I467" s="53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4.25" customHeight="1" x14ac:dyDescent="0.25">
      <c r="A468" s="19"/>
      <c r="B468" s="19"/>
      <c r="C468" s="47"/>
      <c r="D468" s="20"/>
      <c r="E468" s="21"/>
      <c r="F468" s="21"/>
      <c r="G468" s="52"/>
      <c r="H468" s="52"/>
      <c r="I468" s="53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4.25" customHeight="1" x14ac:dyDescent="0.25">
      <c r="A469" s="19"/>
      <c r="B469" s="19"/>
      <c r="C469" s="47"/>
      <c r="D469" s="20"/>
      <c r="E469" s="21"/>
      <c r="F469" s="21"/>
      <c r="G469" s="52"/>
      <c r="H469" s="52"/>
      <c r="I469" s="53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4.25" customHeight="1" x14ac:dyDescent="0.25">
      <c r="A470" s="19"/>
      <c r="B470" s="19"/>
      <c r="C470" s="47"/>
      <c r="D470" s="20"/>
      <c r="E470" s="21"/>
      <c r="F470" s="21"/>
      <c r="G470" s="52"/>
      <c r="H470" s="52"/>
      <c r="I470" s="53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4.25" customHeight="1" x14ac:dyDescent="0.25">
      <c r="A471" s="19"/>
      <c r="B471" s="19"/>
      <c r="C471" s="47"/>
      <c r="D471" s="20"/>
      <c r="E471" s="21"/>
      <c r="F471" s="21"/>
      <c r="G471" s="52"/>
      <c r="H471" s="52"/>
      <c r="I471" s="53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4.25" customHeight="1" x14ac:dyDescent="0.25">
      <c r="A472" s="19"/>
      <c r="B472" s="19"/>
      <c r="C472" s="47"/>
      <c r="D472" s="20"/>
      <c r="E472" s="21"/>
      <c r="F472" s="21"/>
      <c r="G472" s="52"/>
      <c r="H472" s="52"/>
      <c r="I472" s="53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4.25" customHeight="1" x14ac:dyDescent="0.25">
      <c r="A473" s="19"/>
      <c r="B473" s="19"/>
      <c r="C473" s="47"/>
      <c r="D473" s="20"/>
      <c r="E473" s="21"/>
      <c r="F473" s="21"/>
      <c r="G473" s="52"/>
      <c r="H473" s="52"/>
      <c r="I473" s="53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4.25" customHeight="1" x14ac:dyDescent="0.25">
      <c r="A474" s="19"/>
      <c r="B474" s="19"/>
      <c r="C474" s="47"/>
      <c r="D474" s="20"/>
      <c r="E474" s="21"/>
      <c r="F474" s="21"/>
      <c r="G474" s="52"/>
      <c r="H474" s="52"/>
      <c r="I474" s="53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4.25" customHeight="1" x14ac:dyDescent="0.25">
      <c r="A475" s="19"/>
      <c r="B475" s="19"/>
      <c r="C475" s="47"/>
      <c r="D475" s="20"/>
      <c r="E475" s="21"/>
      <c r="F475" s="21"/>
      <c r="G475" s="52"/>
      <c r="H475" s="52"/>
      <c r="I475" s="53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4.25" customHeight="1" x14ac:dyDescent="0.25">
      <c r="A476" s="19"/>
      <c r="B476" s="19"/>
      <c r="C476" s="47"/>
      <c r="D476" s="20"/>
      <c r="E476" s="21"/>
      <c r="F476" s="21"/>
      <c r="G476" s="52"/>
      <c r="H476" s="52"/>
      <c r="I476" s="53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4.25" customHeight="1" x14ac:dyDescent="0.25">
      <c r="A477" s="19"/>
      <c r="B477" s="19"/>
      <c r="C477" s="47"/>
      <c r="D477" s="20"/>
      <c r="E477" s="21"/>
      <c r="F477" s="21"/>
      <c r="G477" s="52"/>
      <c r="H477" s="52"/>
      <c r="I477" s="53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4.25" customHeight="1" x14ac:dyDescent="0.25">
      <c r="A478" s="19"/>
      <c r="B478" s="19"/>
      <c r="C478" s="47"/>
      <c r="D478" s="20"/>
      <c r="E478" s="21"/>
      <c r="F478" s="21"/>
      <c r="G478" s="52"/>
      <c r="H478" s="52"/>
      <c r="I478" s="53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4.25" customHeight="1" x14ac:dyDescent="0.25">
      <c r="A479" s="19"/>
      <c r="B479" s="19"/>
      <c r="C479" s="47"/>
      <c r="D479" s="20"/>
      <c r="E479" s="21"/>
      <c r="F479" s="21"/>
      <c r="G479" s="52"/>
      <c r="H479" s="52"/>
      <c r="I479" s="53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4.25" customHeight="1" x14ac:dyDescent="0.25">
      <c r="A480" s="19"/>
      <c r="B480" s="19"/>
      <c r="C480" s="47"/>
      <c r="D480" s="20"/>
      <c r="E480" s="21"/>
      <c r="F480" s="21"/>
      <c r="G480" s="52"/>
      <c r="H480" s="52"/>
      <c r="I480" s="53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4.25" customHeight="1" x14ac:dyDescent="0.25">
      <c r="A481" s="19"/>
      <c r="B481" s="19"/>
      <c r="C481" s="47"/>
      <c r="D481" s="20"/>
      <c r="E481" s="21"/>
      <c r="F481" s="21"/>
      <c r="G481" s="52"/>
      <c r="H481" s="52"/>
      <c r="I481" s="53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4.25" customHeight="1" x14ac:dyDescent="0.25">
      <c r="A482" s="19"/>
      <c r="B482" s="19"/>
      <c r="C482" s="47"/>
      <c r="D482" s="20"/>
      <c r="E482" s="21"/>
      <c r="F482" s="21"/>
      <c r="G482" s="52"/>
      <c r="H482" s="52"/>
      <c r="I482" s="53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4.25" customHeight="1" x14ac:dyDescent="0.25">
      <c r="A483" s="19"/>
      <c r="B483" s="19"/>
      <c r="C483" s="47"/>
      <c r="D483" s="20"/>
      <c r="E483" s="21"/>
      <c r="F483" s="21"/>
      <c r="G483" s="52"/>
      <c r="H483" s="52"/>
      <c r="I483" s="53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4.25" customHeight="1" x14ac:dyDescent="0.25">
      <c r="A484" s="19"/>
      <c r="B484" s="19"/>
      <c r="C484" s="47"/>
      <c r="D484" s="20"/>
      <c r="E484" s="21"/>
      <c r="F484" s="21"/>
      <c r="G484" s="52"/>
      <c r="H484" s="52"/>
      <c r="I484" s="53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4.25" customHeight="1" x14ac:dyDescent="0.25">
      <c r="A485" s="19"/>
      <c r="B485" s="19"/>
      <c r="C485" s="47"/>
      <c r="D485" s="20"/>
      <c r="E485" s="21"/>
      <c r="F485" s="21"/>
      <c r="G485" s="52"/>
      <c r="H485" s="52"/>
      <c r="I485" s="53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4.25" customHeight="1" x14ac:dyDescent="0.25">
      <c r="A486" s="19"/>
      <c r="B486" s="19"/>
      <c r="C486" s="47"/>
      <c r="D486" s="20"/>
      <c r="E486" s="21"/>
      <c r="F486" s="21"/>
      <c r="G486" s="52"/>
      <c r="H486" s="52"/>
      <c r="I486" s="53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4.25" customHeight="1" x14ac:dyDescent="0.25">
      <c r="A487" s="19"/>
      <c r="B487" s="19"/>
      <c r="C487" s="47"/>
      <c r="D487" s="20"/>
      <c r="E487" s="21"/>
      <c r="F487" s="21"/>
      <c r="G487" s="52"/>
      <c r="H487" s="52"/>
      <c r="I487" s="53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4.25" customHeight="1" x14ac:dyDescent="0.25">
      <c r="A488" s="19"/>
      <c r="B488" s="19"/>
      <c r="C488" s="47"/>
      <c r="D488" s="20"/>
      <c r="E488" s="21"/>
      <c r="F488" s="21"/>
      <c r="G488" s="52"/>
      <c r="H488" s="52"/>
      <c r="I488" s="53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4.25" customHeight="1" x14ac:dyDescent="0.25">
      <c r="A489" s="19"/>
      <c r="B489" s="19"/>
      <c r="C489" s="47"/>
      <c r="D489" s="20"/>
      <c r="E489" s="21"/>
      <c r="F489" s="21"/>
      <c r="G489" s="52"/>
      <c r="H489" s="52"/>
      <c r="I489" s="53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4.25" customHeight="1" x14ac:dyDescent="0.25">
      <c r="A490" s="19"/>
      <c r="B490" s="19"/>
      <c r="C490" s="47"/>
      <c r="D490" s="20"/>
      <c r="E490" s="21"/>
      <c r="F490" s="21"/>
      <c r="G490" s="52"/>
      <c r="H490" s="52"/>
      <c r="I490" s="53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4.25" customHeight="1" x14ac:dyDescent="0.25">
      <c r="A491" s="19"/>
      <c r="B491" s="19"/>
      <c r="C491" s="47"/>
      <c r="D491" s="20"/>
      <c r="E491" s="21"/>
      <c r="F491" s="21"/>
      <c r="G491" s="52"/>
      <c r="H491" s="52"/>
      <c r="I491" s="53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4.25" customHeight="1" x14ac:dyDescent="0.25">
      <c r="A492" s="19"/>
      <c r="B492" s="19"/>
      <c r="C492" s="47"/>
      <c r="D492" s="20"/>
      <c r="E492" s="21"/>
      <c r="F492" s="21"/>
      <c r="G492" s="52"/>
      <c r="H492" s="52"/>
      <c r="I492" s="53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4.25" customHeight="1" x14ac:dyDescent="0.25">
      <c r="A493" s="19"/>
      <c r="B493" s="19"/>
      <c r="C493" s="47"/>
      <c r="D493" s="20"/>
      <c r="E493" s="21"/>
      <c r="F493" s="21"/>
      <c r="G493" s="52"/>
      <c r="H493" s="52"/>
      <c r="I493" s="53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4.25" customHeight="1" x14ac:dyDescent="0.25">
      <c r="A494" s="19"/>
      <c r="B494" s="19"/>
      <c r="C494" s="47"/>
      <c r="D494" s="20"/>
      <c r="E494" s="21"/>
      <c r="F494" s="21"/>
      <c r="G494" s="52"/>
      <c r="H494" s="52"/>
      <c r="I494" s="53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4.25" customHeight="1" x14ac:dyDescent="0.25">
      <c r="A495" s="19"/>
      <c r="B495" s="19"/>
      <c r="C495" s="47"/>
      <c r="D495" s="20"/>
      <c r="E495" s="21"/>
      <c r="F495" s="21"/>
      <c r="G495" s="52"/>
      <c r="H495" s="52"/>
      <c r="I495" s="53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4.25" customHeight="1" x14ac:dyDescent="0.25">
      <c r="A496" s="19"/>
      <c r="B496" s="19"/>
      <c r="C496" s="47"/>
      <c r="D496" s="20"/>
      <c r="E496" s="21"/>
      <c r="F496" s="21"/>
      <c r="G496" s="52"/>
      <c r="H496" s="52"/>
      <c r="I496" s="53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4.25" customHeight="1" x14ac:dyDescent="0.25">
      <c r="A497" s="19"/>
      <c r="B497" s="19"/>
      <c r="C497" s="47"/>
      <c r="D497" s="20"/>
      <c r="E497" s="21"/>
      <c r="F497" s="21"/>
      <c r="G497" s="52"/>
      <c r="H497" s="52"/>
      <c r="I497" s="53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4.25" customHeight="1" x14ac:dyDescent="0.25">
      <c r="A498" s="19"/>
      <c r="B498" s="19"/>
      <c r="C498" s="47"/>
      <c r="D498" s="20"/>
      <c r="E498" s="21"/>
      <c r="F498" s="21"/>
      <c r="G498" s="52"/>
      <c r="H498" s="52"/>
      <c r="I498" s="53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4.25" customHeight="1" x14ac:dyDescent="0.25">
      <c r="A499" s="19"/>
      <c r="B499" s="19"/>
      <c r="C499" s="47"/>
      <c r="D499" s="20"/>
      <c r="E499" s="21"/>
      <c r="F499" s="21"/>
      <c r="G499" s="52"/>
      <c r="H499" s="52"/>
      <c r="I499" s="53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4.25" customHeight="1" x14ac:dyDescent="0.25">
      <c r="A500" s="19"/>
      <c r="B500" s="19"/>
      <c r="C500" s="47"/>
      <c r="D500" s="20"/>
      <c r="E500" s="21"/>
      <c r="F500" s="21"/>
      <c r="G500" s="52"/>
      <c r="H500" s="52"/>
      <c r="I500" s="53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4.25" customHeight="1" x14ac:dyDescent="0.25">
      <c r="A501" s="19"/>
      <c r="B501" s="19"/>
      <c r="C501" s="47"/>
      <c r="D501" s="20"/>
      <c r="E501" s="21"/>
      <c r="F501" s="21"/>
      <c r="G501" s="52"/>
      <c r="H501" s="52"/>
      <c r="I501" s="53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4.25" customHeight="1" x14ac:dyDescent="0.25">
      <c r="A502" s="19"/>
      <c r="B502" s="19"/>
      <c r="C502" s="47"/>
      <c r="D502" s="20"/>
      <c r="E502" s="21"/>
      <c r="F502" s="21"/>
      <c r="G502" s="52"/>
      <c r="H502" s="52"/>
      <c r="I502" s="53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4.25" customHeight="1" x14ac:dyDescent="0.25">
      <c r="A503" s="19"/>
      <c r="B503" s="19"/>
      <c r="C503" s="47"/>
      <c r="D503" s="20"/>
      <c r="E503" s="21"/>
      <c r="F503" s="21"/>
      <c r="G503" s="52"/>
      <c r="H503" s="52"/>
      <c r="I503" s="53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4.25" customHeight="1" x14ac:dyDescent="0.25">
      <c r="A504" s="19"/>
      <c r="B504" s="19"/>
      <c r="C504" s="47"/>
      <c r="D504" s="20"/>
      <c r="E504" s="21"/>
      <c r="F504" s="21"/>
      <c r="G504" s="52"/>
      <c r="H504" s="52"/>
      <c r="I504" s="53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4.25" customHeight="1" x14ac:dyDescent="0.25">
      <c r="A505" s="19"/>
      <c r="B505" s="19"/>
      <c r="C505" s="47"/>
      <c r="D505" s="20"/>
      <c r="E505" s="21"/>
      <c r="F505" s="21"/>
      <c r="G505" s="52"/>
      <c r="H505" s="52"/>
      <c r="I505" s="53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4.25" customHeight="1" x14ac:dyDescent="0.25">
      <c r="A506" s="19"/>
      <c r="B506" s="19"/>
      <c r="C506" s="47"/>
      <c r="D506" s="20"/>
      <c r="E506" s="21"/>
      <c r="F506" s="21"/>
      <c r="G506" s="52"/>
      <c r="H506" s="52"/>
      <c r="I506" s="53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4.25" customHeight="1" x14ac:dyDescent="0.25">
      <c r="A507" s="19"/>
      <c r="B507" s="19"/>
      <c r="C507" s="47"/>
      <c r="D507" s="20"/>
      <c r="E507" s="21"/>
      <c r="F507" s="21"/>
      <c r="G507" s="52"/>
      <c r="H507" s="52"/>
      <c r="I507" s="53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4.25" customHeight="1" x14ac:dyDescent="0.25">
      <c r="A508" s="19"/>
      <c r="B508" s="19"/>
      <c r="C508" s="47"/>
      <c r="D508" s="20"/>
      <c r="E508" s="21"/>
      <c r="F508" s="21"/>
      <c r="G508" s="52"/>
      <c r="H508" s="52"/>
      <c r="I508" s="53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4.25" customHeight="1" x14ac:dyDescent="0.25">
      <c r="A509" s="19"/>
      <c r="B509" s="19"/>
      <c r="C509" s="47"/>
      <c r="D509" s="20"/>
      <c r="E509" s="21"/>
      <c r="F509" s="21"/>
      <c r="G509" s="52"/>
      <c r="H509" s="52"/>
      <c r="I509" s="53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4.25" customHeight="1" x14ac:dyDescent="0.25">
      <c r="A510" s="19"/>
      <c r="B510" s="19"/>
      <c r="C510" s="47"/>
      <c r="D510" s="20"/>
      <c r="E510" s="21"/>
      <c r="F510" s="21"/>
      <c r="G510" s="52"/>
      <c r="H510" s="52"/>
      <c r="I510" s="53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4.25" customHeight="1" x14ac:dyDescent="0.25">
      <c r="A511" s="19"/>
      <c r="B511" s="19"/>
      <c r="C511" s="47"/>
      <c r="D511" s="20"/>
      <c r="E511" s="21"/>
      <c r="F511" s="21"/>
      <c r="G511" s="52"/>
      <c r="H511" s="52"/>
      <c r="I511" s="53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4.25" customHeight="1" x14ac:dyDescent="0.25">
      <c r="A512" s="19"/>
      <c r="B512" s="19"/>
      <c r="C512" s="47"/>
      <c r="D512" s="20"/>
      <c r="E512" s="21"/>
      <c r="F512" s="21"/>
      <c r="G512" s="52"/>
      <c r="H512" s="52"/>
      <c r="I512" s="53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4.25" customHeight="1" x14ac:dyDescent="0.25">
      <c r="A513" s="19"/>
      <c r="B513" s="19"/>
      <c r="C513" s="47"/>
      <c r="D513" s="20"/>
      <c r="E513" s="21"/>
      <c r="F513" s="21"/>
      <c r="G513" s="52"/>
      <c r="H513" s="52"/>
      <c r="I513" s="53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4.25" customHeight="1" x14ac:dyDescent="0.25">
      <c r="A514" s="19"/>
      <c r="B514" s="19"/>
      <c r="C514" s="47"/>
      <c r="D514" s="20"/>
      <c r="E514" s="21"/>
      <c r="F514" s="21"/>
      <c r="G514" s="52"/>
      <c r="H514" s="52"/>
      <c r="I514" s="53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4.25" customHeight="1" x14ac:dyDescent="0.25">
      <c r="A515" s="19"/>
      <c r="B515" s="19"/>
      <c r="C515" s="47"/>
      <c r="D515" s="20"/>
      <c r="E515" s="21"/>
      <c r="F515" s="21"/>
      <c r="G515" s="52"/>
      <c r="H515" s="52"/>
      <c r="I515" s="53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4.25" customHeight="1" x14ac:dyDescent="0.25">
      <c r="A516" s="19"/>
      <c r="B516" s="19"/>
      <c r="C516" s="47"/>
      <c r="D516" s="20"/>
      <c r="E516" s="21"/>
      <c r="F516" s="21"/>
      <c r="G516" s="52"/>
      <c r="H516" s="52"/>
      <c r="I516" s="53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4.25" customHeight="1" x14ac:dyDescent="0.25">
      <c r="A517" s="19"/>
      <c r="B517" s="19"/>
      <c r="C517" s="47"/>
      <c r="D517" s="20"/>
      <c r="E517" s="21"/>
      <c r="F517" s="21"/>
      <c r="G517" s="52"/>
      <c r="H517" s="52"/>
      <c r="I517" s="53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4.25" customHeight="1" x14ac:dyDescent="0.25">
      <c r="A518" s="19"/>
      <c r="B518" s="19"/>
      <c r="C518" s="47"/>
      <c r="D518" s="20"/>
      <c r="E518" s="21"/>
      <c r="F518" s="21"/>
      <c r="G518" s="52"/>
      <c r="H518" s="52"/>
      <c r="I518" s="53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4.25" customHeight="1" x14ac:dyDescent="0.25">
      <c r="A519" s="19"/>
      <c r="B519" s="19"/>
      <c r="C519" s="47"/>
      <c r="D519" s="20"/>
      <c r="E519" s="21"/>
      <c r="F519" s="21"/>
      <c r="G519" s="52"/>
      <c r="H519" s="52"/>
      <c r="I519" s="53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4.25" customHeight="1" x14ac:dyDescent="0.25">
      <c r="A520" s="19"/>
      <c r="B520" s="19"/>
      <c r="C520" s="47"/>
      <c r="D520" s="20"/>
      <c r="E520" s="21"/>
      <c r="F520" s="21"/>
      <c r="G520" s="52"/>
      <c r="H520" s="52"/>
      <c r="I520" s="53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4.25" customHeight="1" x14ac:dyDescent="0.25">
      <c r="A521" s="19"/>
      <c r="B521" s="19"/>
      <c r="C521" s="47"/>
      <c r="D521" s="20"/>
      <c r="E521" s="21"/>
      <c r="F521" s="21"/>
      <c r="G521" s="52"/>
      <c r="H521" s="52"/>
      <c r="I521" s="53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4.25" customHeight="1" x14ac:dyDescent="0.25">
      <c r="A522" s="19"/>
      <c r="B522" s="19"/>
      <c r="C522" s="47"/>
      <c r="D522" s="20"/>
      <c r="E522" s="21"/>
      <c r="F522" s="21"/>
      <c r="G522" s="52"/>
      <c r="H522" s="52"/>
      <c r="I522" s="53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4.25" customHeight="1" x14ac:dyDescent="0.25">
      <c r="A523" s="19"/>
      <c r="B523" s="19"/>
      <c r="C523" s="47"/>
      <c r="D523" s="20"/>
      <c r="E523" s="21"/>
      <c r="F523" s="21"/>
      <c r="G523" s="52"/>
      <c r="H523" s="52"/>
      <c r="I523" s="53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4.25" customHeight="1" x14ac:dyDescent="0.25">
      <c r="A524" s="19"/>
      <c r="B524" s="19"/>
      <c r="C524" s="47"/>
      <c r="D524" s="20"/>
      <c r="E524" s="21"/>
      <c r="F524" s="21"/>
      <c r="G524" s="52"/>
      <c r="H524" s="52"/>
      <c r="I524" s="53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4.25" customHeight="1" x14ac:dyDescent="0.25">
      <c r="A525" s="19"/>
      <c r="B525" s="19"/>
      <c r="C525" s="47"/>
      <c r="D525" s="20"/>
      <c r="E525" s="21"/>
      <c r="F525" s="21"/>
      <c r="G525" s="52"/>
      <c r="H525" s="52"/>
      <c r="I525" s="53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4.25" customHeight="1" x14ac:dyDescent="0.25">
      <c r="A526" s="19"/>
      <c r="B526" s="19"/>
      <c r="C526" s="47"/>
      <c r="D526" s="20"/>
      <c r="E526" s="21"/>
      <c r="F526" s="21"/>
      <c r="G526" s="52"/>
      <c r="H526" s="52"/>
      <c r="I526" s="53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4.25" customHeight="1" x14ac:dyDescent="0.25">
      <c r="A527" s="19"/>
      <c r="B527" s="19"/>
      <c r="C527" s="47"/>
      <c r="D527" s="20"/>
      <c r="E527" s="21"/>
      <c r="F527" s="21"/>
      <c r="G527" s="52"/>
      <c r="H527" s="52"/>
      <c r="I527" s="53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4.25" customHeight="1" x14ac:dyDescent="0.25">
      <c r="A528" s="19"/>
      <c r="B528" s="19"/>
      <c r="C528" s="47"/>
      <c r="D528" s="20"/>
      <c r="E528" s="21"/>
      <c r="F528" s="21"/>
      <c r="G528" s="52"/>
      <c r="H528" s="52"/>
      <c r="I528" s="53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4.25" customHeight="1" x14ac:dyDescent="0.25">
      <c r="A529" s="19"/>
      <c r="B529" s="19"/>
      <c r="C529" s="47"/>
      <c r="D529" s="20"/>
      <c r="E529" s="21"/>
      <c r="F529" s="21"/>
      <c r="G529" s="52"/>
      <c r="H529" s="52"/>
      <c r="I529" s="53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4.25" customHeight="1" x14ac:dyDescent="0.25">
      <c r="A530" s="19"/>
      <c r="B530" s="19"/>
      <c r="C530" s="47"/>
      <c r="D530" s="20"/>
      <c r="E530" s="21"/>
      <c r="F530" s="21"/>
      <c r="G530" s="52"/>
      <c r="H530" s="52"/>
      <c r="I530" s="53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4.25" customHeight="1" x14ac:dyDescent="0.25">
      <c r="A531" s="19"/>
      <c r="B531" s="19"/>
      <c r="C531" s="47"/>
      <c r="D531" s="20"/>
      <c r="E531" s="21"/>
      <c r="F531" s="21"/>
      <c r="G531" s="52"/>
      <c r="H531" s="52"/>
      <c r="I531" s="53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4.25" customHeight="1" x14ac:dyDescent="0.25">
      <c r="A532" s="19"/>
      <c r="B532" s="19"/>
      <c r="C532" s="47"/>
      <c r="D532" s="20"/>
      <c r="E532" s="21"/>
      <c r="F532" s="21"/>
      <c r="G532" s="52"/>
      <c r="H532" s="52"/>
      <c r="I532" s="53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4.25" customHeight="1" x14ac:dyDescent="0.25">
      <c r="A533" s="19"/>
      <c r="B533" s="19"/>
      <c r="C533" s="47"/>
      <c r="D533" s="20"/>
      <c r="E533" s="21"/>
      <c r="F533" s="21"/>
      <c r="G533" s="52"/>
      <c r="H533" s="52"/>
      <c r="I533" s="53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4.25" customHeight="1" x14ac:dyDescent="0.25">
      <c r="A534" s="19"/>
      <c r="B534" s="19"/>
      <c r="C534" s="47"/>
      <c r="D534" s="20"/>
      <c r="E534" s="21"/>
      <c r="F534" s="21"/>
      <c r="G534" s="52"/>
      <c r="H534" s="52"/>
      <c r="I534" s="53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4.25" customHeight="1" x14ac:dyDescent="0.25">
      <c r="A535" s="19"/>
      <c r="B535" s="19"/>
      <c r="C535" s="47"/>
      <c r="D535" s="20"/>
      <c r="E535" s="21"/>
      <c r="F535" s="21"/>
      <c r="G535" s="52"/>
      <c r="H535" s="52"/>
      <c r="I535" s="53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4.25" customHeight="1" x14ac:dyDescent="0.25">
      <c r="A536" s="19"/>
      <c r="B536" s="19"/>
      <c r="C536" s="47"/>
      <c r="D536" s="20"/>
      <c r="E536" s="21"/>
      <c r="F536" s="21"/>
      <c r="G536" s="52"/>
      <c r="H536" s="52"/>
      <c r="I536" s="53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4.25" customHeight="1" x14ac:dyDescent="0.25">
      <c r="A537" s="19"/>
      <c r="B537" s="19"/>
      <c r="C537" s="47"/>
      <c r="D537" s="20"/>
      <c r="E537" s="21"/>
      <c r="F537" s="21"/>
      <c r="G537" s="52"/>
      <c r="H537" s="52"/>
      <c r="I537" s="53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4.25" customHeight="1" x14ac:dyDescent="0.25">
      <c r="A538" s="19"/>
      <c r="B538" s="19"/>
      <c r="C538" s="47"/>
      <c r="D538" s="20"/>
      <c r="E538" s="21"/>
      <c r="F538" s="21"/>
      <c r="G538" s="52"/>
      <c r="H538" s="52"/>
      <c r="I538" s="53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4.25" customHeight="1" x14ac:dyDescent="0.25">
      <c r="A539" s="19"/>
      <c r="B539" s="19"/>
      <c r="C539" s="47"/>
      <c r="D539" s="20"/>
      <c r="E539" s="21"/>
      <c r="F539" s="21"/>
      <c r="G539" s="52"/>
      <c r="H539" s="52"/>
      <c r="I539" s="53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4.25" customHeight="1" x14ac:dyDescent="0.25">
      <c r="A540" s="19"/>
      <c r="B540" s="19"/>
      <c r="C540" s="47"/>
      <c r="D540" s="20"/>
      <c r="E540" s="21"/>
      <c r="F540" s="21"/>
      <c r="G540" s="52"/>
      <c r="H540" s="52"/>
      <c r="I540" s="53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4.25" customHeight="1" x14ac:dyDescent="0.25">
      <c r="A541" s="19"/>
      <c r="B541" s="19"/>
      <c r="C541" s="47"/>
      <c r="D541" s="20"/>
      <c r="E541" s="21"/>
      <c r="F541" s="21"/>
      <c r="G541" s="52"/>
      <c r="H541" s="52"/>
      <c r="I541" s="53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4.25" customHeight="1" x14ac:dyDescent="0.25">
      <c r="A542" s="19"/>
      <c r="B542" s="19"/>
      <c r="C542" s="47"/>
      <c r="D542" s="20"/>
      <c r="E542" s="21"/>
      <c r="F542" s="21"/>
      <c r="G542" s="52"/>
      <c r="H542" s="52"/>
      <c r="I542" s="53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4.25" customHeight="1" x14ac:dyDescent="0.25">
      <c r="A543" s="19"/>
      <c r="B543" s="19"/>
      <c r="C543" s="47"/>
      <c r="D543" s="20"/>
      <c r="E543" s="21"/>
      <c r="F543" s="21"/>
      <c r="G543" s="52"/>
      <c r="H543" s="52"/>
      <c r="I543" s="53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4.25" customHeight="1" x14ac:dyDescent="0.25">
      <c r="A544" s="19"/>
      <c r="B544" s="19"/>
      <c r="C544" s="47"/>
      <c r="D544" s="20"/>
      <c r="E544" s="21"/>
      <c r="F544" s="21"/>
      <c r="G544" s="52"/>
      <c r="H544" s="52"/>
      <c r="I544" s="53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4.25" customHeight="1" x14ac:dyDescent="0.25">
      <c r="A545" s="19"/>
      <c r="B545" s="19"/>
      <c r="C545" s="47"/>
      <c r="D545" s="20"/>
      <c r="E545" s="21"/>
      <c r="F545" s="21"/>
      <c r="G545" s="52"/>
      <c r="H545" s="52"/>
      <c r="I545" s="53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4.25" customHeight="1" x14ac:dyDescent="0.25">
      <c r="A546" s="19"/>
      <c r="B546" s="19"/>
      <c r="C546" s="47"/>
      <c r="D546" s="20"/>
      <c r="E546" s="21"/>
      <c r="F546" s="21"/>
      <c r="G546" s="52"/>
      <c r="H546" s="52"/>
      <c r="I546" s="53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4.25" customHeight="1" x14ac:dyDescent="0.25">
      <c r="A547" s="19"/>
      <c r="B547" s="19"/>
      <c r="C547" s="47"/>
      <c r="D547" s="20"/>
      <c r="E547" s="21"/>
      <c r="F547" s="21"/>
      <c r="G547" s="52"/>
      <c r="H547" s="52"/>
      <c r="I547" s="53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4.25" customHeight="1" x14ac:dyDescent="0.25">
      <c r="A548" s="19"/>
      <c r="B548" s="19"/>
      <c r="C548" s="47"/>
      <c r="D548" s="20"/>
      <c r="E548" s="21"/>
      <c r="F548" s="21"/>
      <c r="G548" s="52"/>
      <c r="H548" s="52"/>
      <c r="I548" s="53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4.25" customHeight="1" x14ac:dyDescent="0.25">
      <c r="A549" s="19"/>
      <c r="B549" s="19"/>
      <c r="C549" s="47"/>
      <c r="D549" s="20"/>
      <c r="E549" s="21"/>
      <c r="F549" s="21"/>
      <c r="G549" s="52"/>
      <c r="H549" s="52"/>
      <c r="I549" s="53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4.25" customHeight="1" x14ac:dyDescent="0.25">
      <c r="A550" s="19"/>
      <c r="B550" s="19"/>
      <c r="C550" s="47"/>
      <c r="D550" s="20"/>
      <c r="E550" s="21"/>
      <c r="F550" s="21"/>
      <c r="G550" s="52"/>
      <c r="H550" s="52"/>
      <c r="I550" s="53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4.25" customHeight="1" x14ac:dyDescent="0.25">
      <c r="A551" s="19"/>
      <c r="B551" s="19"/>
      <c r="C551" s="47"/>
      <c r="D551" s="20"/>
      <c r="E551" s="21"/>
      <c r="F551" s="21"/>
      <c r="G551" s="52"/>
      <c r="H551" s="52"/>
      <c r="I551" s="53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4.25" customHeight="1" x14ac:dyDescent="0.25">
      <c r="A552" s="19"/>
      <c r="B552" s="19"/>
      <c r="C552" s="47"/>
      <c r="D552" s="20"/>
      <c r="E552" s="21"/>
      <c r="F552" s="21"/>
      <c r="G552" s="52"/>
      <c r="H552" s="52"/>
      <c r="I552" s="53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4.25" customHeight="1" x14ac:dyDescent="0.25">
      <c r="A553" s="19"/>
      <c r="B553" s="19"/>
      <c r="C553" s="47"/>
      <c r="D553" s="20"/>
      <c r="E553" s="21"/>
      <c r="F553" s="21"/>
      <c r="G553" s="52"/>
      <c r="H553" s="52"/>
      <c r="I553" s="53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4.25" customHeight="1" x14ac:dyDescent="0.25">
      <c r="A554" s="19"/>
      <c r="B554" s="19"/>
      <c r="C554" s="47"/>
      <c r="D554" s="20"/>
      <c r="E554" s="21"/>
      <c r="F554" s="21"/>
      <c r="G554" s="52"/>
      <c r="H554" s="52"/>
      <c r="I554" s="53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4.25" customHeight="1" x14ac:dyDescent="0.25">
      <c r="A555" s="19"/>
      <c r="B555" s="19"/>
      <c r="C555" s="47"/>
      <c r="D555" s="20"/>
      <c r="E555" s="21"/>
      <c r="F555" s="21"/>
      <c r="G555" s="52"/>
      <c r="H555" s="52"/>
      <c r="I555" s="53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4.25" customHeight="1" x14ac:dyDescent="0.25">
      <c r="A556" s="19"/>
      <c r="B556" s="19"/>
      <c r="C556" s="47"/>
      <c r="D556" s="20"/>
      <c r="E556" s="21"/>
      <c r="F556" s="21"/>
      <c r="G556" s="52"/>
      <c r="H556" s="52"/>
      <c r="I556" s="53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4.25" customHeight="1" x14ac:dyDescent="0.25">
      <c r="A557" s="19"/>
      <c r="B557" s="19"/>
      <c r="C557" s="47"/>
      <c r="D557" s="20"/>
      <c r="E557" s="21"/>
      <c r="F557" s="21"/>
      <c r="G557" s="52"/>
      <c r="H557" s="52"/>
      <c r="I557" s="53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4.25" customHeight="1" x14ac:dyDescent="0.25">
      <c r="A558" s="19"/>
      <c r="B558" s="19"/>
      <c r="C558" s="47"/>
      <c r="D558" s="20"/>
      <c r="E558" s="21"/>
      <c r="F558" s="21"/>
      <c r="G558" s="52"/>
      <c r="H558" s="52"/>
      <c r="I558" s="53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4.25" customHeight="1" x14ac:dyDescent="0.25">
      <c r="A559" s="19"/>
      <c r="B559" s="19"/>
      <c r="C559" s="47"/>
      <c r="D559" s="20"/>
      <c r="E559" s="21"/>
      <c r="F559" s="21"/>
      <c r="G559" s="52"/>
      <c r="H559" s="52"/>
      <c r="I559" s="53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4.25" customHeight="1" x14ac:dyDescent="0.25">
      <c r="A560" s="19"/>
      <c r="B560" s="19"/>
      <c r="C560" s="47"/>
      <c r="D560" s="20"/>
      <c r="E560" s="21"/>
      <c r="F560" s="21"/>
      <c r="G560" s="52"/>
      <c r="H560" s="52"/>
      <c r="I560" s="53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4.25" customHeight="1" x14ac:dyDescent="0.25">
      <c r="A561" s="19"/>
      <c r="B561" s="19"/>
      <c r="C561" s="47"/>
      <c r="D561" s="20"/>
      <c r="E561" s="21"/>
      <c r="F561" s="21"/>
      <c r="G561" s="52"/>
      <c r="H561" s="52"/>
      <c r="I561" s="53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4.25" customHeight="1" x14ac:dyDescent="0.25">
      <c r="A562" s="19"/>
      <c r="B562" s="19"/>
      <c r="C562" s="47"/>
      <c r="D562" s="20"/>
      <c r="E562" s="21"/>
      <c r="F562" s="21"/>
      <c r="G562" s="52"/>
      <c r="H562" s="52"/>
      <c r="I562" s="53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4.25" customHeight="1" x14ac:dyDescent="0.25">
      <c r="A563" s="19"/>
      <c r="B563" s="19"/>
      <c r="C563" s="47"/>
      <c r="D563" s="20"/>
      <c r="E563" s="21"/>
      <c r="F563" s="21"/>
      <c r="G563" s="52"/>
      <c r="H563" s="52"/>
      <c r="I563" s="53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4.25" customHeight="1" x14ac:dyDescent="0.25">
      <c r="A564" s="19"/>
      <c r="B564" s="19"/>
      <c r="C564" s="47"/>
      <c r="D564" s="20"/>
      <c r="E564" s="21"/>
      <c r="F564" s="21"/>
      <c r="G564" s="52"/>
      <c r="H564" s="52"/>
      <c r="I564" s="53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4.25" customHeight="1" x14ac:dyDescent="0.25">
      <c r="A565" s="19"/>
      <c r="B565" s="19"/>
      <c r="C565" s="47"/>
      <c r="D565" s="20"/>
      <c r="E565" s="21"/>
      <c r="F565" s="21"/>
      <c r="G565" s="52"/>
      <c r="H565" s="52"/>
      <c r="I565" s="53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4.25" customHeight="1" x14ac:dyDescent="0.25">
      <c r="A566" s="19"/>
      <c r="B566" s="19"/>
      <c r="C566" s="47"/>
      <c r="D566" s="20"/>
      <c r="E566" s="21"/>
      <c r="F566" s="21"/>
      <c r="G566" s="52"/>
      <c r="H566" s="52"/>
      <c r="I566" s="53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4.25" customHeight="1" x14ac:dyDescent="0.25">
      <c r="A567" s="19"/>
      <c r="B567" s="19"/>
      <c r="C567" s="47"/>
      <c r="D567" s="20"/>
      <c r="E567" s="21"/>
      <c r="F567" s="21"/>
      <c r="G567" s="52"/>
      <c r="H567" s="52"/>
      <c r="I567" s="53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4.25" customHeight="1" x14ac:dyDescent="0.25">
      <c r="A568" s="19"/>
      <c r="B568" s="19"/>
      <c r="C568" s="47"/>
      <c r="D568" s="20"/>
      <c r="E568" s="21"/>
      <c r="F568" s="21"/>
      <c r="G568" s="52"/>
      <c r="H568" s="52"/>
      <c r="I568" s="53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4.25" customHeight="1" x14ac:dyDescent="0.25">
      <c r="A569" s="19"/>
      <c r="B569" s="19"/>
      <c r="C569" s="47"/>
      <c r="D569" s="20"/>
      <c r="E569" s="21"/>
      <c r="F569" s="21"/>
      <c r="G569" s="52"/>
      <c r="H569" s="52"/>
      <c r="I569" s="53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4.25" customHeight="1" x14ac:dyDescent="0.25">
      <c r="A570" s="19"/>
      <c r="B570" s="19"/>
      <c r="C570" s="47"/>
      <c r="D570" s="20"/>
      <c r="E570" s="21"/>
      <c r="F570" s="21"/>
      <c r="G570" s="52"/>
      <c r="H570" s="52"/>
      <c r="I570" s="53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4.25" customHeight="1" x14ac:dyDescent="0.25">
      <c r="A571" s="19"/>
      <c r="B571" s="19"/>
      <c r="C571" s="47"/>
      <c r="D571" s="20"/>
      <c r="E571" s="21"/>
      <c r="F571" s="21"/>
      <c r="G571" s="52"/>
      <c r="H571" s="52"/>
      <c r="I571" s="53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4.25" customHeight="1" x14ac:dyDescent="0.25">
      <c r="A572" s="19"/>
      <c r="B572" s="19"/>
      <c r="C572" s="47"/>
      <c r="D572" s="20"/>
      <c r="E572" s="21"/>
      <c r="F572" s="21"/>
      <c r="G572" s="52"/>
      <c r="H572" s="52"/>
      <c r="I572" s="53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4.25" customHeight="1" x14ac:dyDescent="0.25">
      <c r="A573" s="19"/>
      <c r="B573" s="19"/>
      <c r="C573" s="47"/>
      <c r="D573" s="20"/>
      <c r="E573" s="21"/>
      <c r="F573" s="21"/>
      <c r="G573" s="52"/>
      <c r="H573" s="52"/>
      <c r="I573" s="53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4.25" customHeight="1" x14ac:dyDescent="0.25">
      <c r="A574" s="19"/>
      <c r="B574" s="19"/>
      <c r="C574" s="47"/>
      <c r="D574" s="20"/>
      <c r="E574" s="21"/>
      <c r="F574" s="21"/>
      <c r="G574" s="52"/>
      <c r="H574" s="52"/>
      <c r="I574" s="53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4.25" customHeight="1" x14ac:dyDescent="0.25">
      <c r="A575" s="19"/>
      <c r="B575" s="19"/>
      <c r="C575" s="47"/>
      <c r="D575" s="20"/>
      <c r="E575" s="21"/>
      <c r="F575" s="21"/>
      <c r="G575" s="52"/>
      <c r="H575" s="52"/>
      <c r="I575" s="53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4.25" customHeight="1" x14ac:dyDescent="0.25">
      <c r="A576" s="19"/>
      <c r="B576" s="19"/>
      <c r="C576" s="47"/>
      <c r="D576" s="20"/>
      <c r="E576" s="21"/>
      <c r="F576" s="21"/>
      <c r="G576" s="52"/>
      <c r="H576" s="52"/>
      <c r="I576" s="53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4.25" customHeight="1" x14ac:dyDescent="0.25">
      <c r="A577" s="19"/>
      <c r="B577" s="19"/>
      <c r="C577" s="47"/>
      <c r="D577" s="20"/>
      <c r="E577" s="21"/>
      <c r="F577" s="21"/>
      <c r="G577" s="52"/>
      <c r="H577" s="52"/>
      <c r="I577" s="53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4.25" customHeight="1" x14ac:dyDescent="0.25">
      <c r="A578" s="19"/>
      <c r="B578" s="19"/>
      <c r="C578" s="47"/>
      <c r="D578" s="20"/>
      <c r="E578" s="21"/>
      <c r="F578" s="21"/>
      <c r="G578" s="52"/>
      <c r="H578" s="52"/>
      <c r="I578" s="53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4.25" customHeight="1" x14ac:dyDescent="0.25">
      <c r="A579" s="19"/>
      <c r="B579" s="19"/>
      <c r="C579" s="47"/>
      <c r="D579" s="20"/>
      <c r="E579" s="21"/>
      <c r="F579" s="21"/>
      <c r="G579" s="52"/>
      <c r="H579" s="52"/>
      <c r="I579" s="53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4.25" customHeight="1" x14ac:dyDescent="0.25">
      <c r="A580" s="19"/>
      <c r="B580" s="19"/>
      <c r="C580" s="47"/>
      <c r="D580" s="20"/>
      <c r="E580" s="21"/>
      <c r="F580" s="21"/>
      <c r="G580" s="52"/>
      <c r="H580" s="52"/>
      <c r="I580" s="53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4.25" customHeight="1" x14ac:dyDescent="0.25">
      <c r="A581" s="19"/>
      <c r="B581" s="19"/>
      <c r="C581" s="47"/>
      <c r="D581" s="20"/>
      <c r="E581" s="21"/>
      <c r="F581" s="21"/>
      <c r="G581" s="52"/>
      <c r="H581" s="52"/>
      <c r="I581" s="53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4.25" customHeight="1" x14ac:dyDescent="0.25">
      <c r="A582" s="19"/>
      <c r="B582" s="19"/>
      <c r="C582" s="47"/>
      <c r="D582" s="20"/>
      <c r="E582" s="21"/>
      <c r="F582" s="21"/>
      <c r="G582" s="52"/>
      <c r="H582" s="52"/>
      <c r="I582" s="53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4.25" customHeight="1" x14ac:dyDescent="0.25">
      <c r="A583" s="19"/>
      <c r="B583" s="19"/>
      <c r="C583" s="47"/>
      <c r="D583" s="20"/>
      <c r="E583" s="21"/>
      <c r="F583" s="21"/>
      <c r="G583" s="52"/>
      <c r="H583" s="52"/>
      <c r="I583" s="53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4.25" customHeight="1" x14ac:dyDescent="0.25">
      <c r="A584" s="19"/>
      <c r="B584" s="19"/>
      <c r="C584" s="47"/>
      <c r="D584" s="20"/>
      <c r="E584" s="21"/>
      <c r="F584" s="21"/>
      <c r="G584" s="52"/>
      <c r="H584" s="52"/>
      <c r="I584" s="53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4.25" customHeight="1" x14ac:dyDescent="0.25">
      <c r="A585" s="19"/>
      <c r="B585" s="19"/>
      <c r="C585" s="47"/>
      <c r="D585" s="20"/>
      <c r="E585" s="21"/>
      <c r="F585" s="21"/>
      <c r="G585" s="52"/>
      <c r="H585" s="52"/>
      <c r="I585" s="53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4.25" customHeight="1" x14ac:dyDescent="0.25">
      <c r="A586" s="19"/>
      <c r="B586" s="19"/>
      <c r="C586" s="47"/>
      <c r="D586" s="20"/>
      <c r="E586" s="21"/>
      <c r="F586" s="21"/>
      <c r="G586" s="52"/>
      <c r="H586" s="52"/>
      <c r="I586" s="53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4.25" customHeight="1" x14ac:dyDescent="0.25">
      <c r="A587" s="19"/>
      <c r="B587" s="19"/>
      <c r="C587" s="47"/>
      <c r="D587" s="20"/>
      <c r="E587" s="21"/>
      <c r="F587" s="21"/>
      <c r="G587" s="52"/>
      <c r="H587" s="52"/>
      <c r="I587" s="53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4.25" customHeight="1" x14ac:dyDescent="0.25">
      <c r="A588" s="19"/>
      <c r="B588" s="19"/>
      <c r="C588" s="47"/>
      <c r="D588" s="20"/>
      <c r="E588" s="21"/>
      <c r="F588" s="21"/>
      <c r="G588" s="52"/>
      <c r="H588" s="52"/>
      <c r="I588" s="53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4.25" customHeight="1" x14ac:dyDescent="0.25">
      <c r="A589" s="19"/>
      <c r="B589" s="19"/>
      <c r="C589" s="47"/>
      <c r="D589" s="20"/>
      <c r="E589" s="21"/>
      <c r="F589" s="21"/>
      <c r="G589" s="52"/>
      <c r="H589" s="52"/>
      <c r="I589" s="53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4.25" customHeight="1" x14ac:dyDescent="0.25">
      <c r="A590" s="19"/>
      <c r="B590" s="19"/>
      <c r="C590" s="47"/>
      <c r="D590" s="20"/>
      <c r="E590" s="21"/>
      <c r="F590" s="21"/>
      <c r="G590" s="52"/>
      <c r="H590" s="52"/>
      <c r="I590" s="53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4.25" customHeight="1" x14ac:dyDescent="0.25">
      <c r="A591" s="19"/>
      <c r="B591" s="19"/>
      <c r="C591" s="47"/>
      <c r="D591" s="20"/>
      <c r="E591" s="21"/>
      <c r="F591" s="21"/>
      <c r="G591" s="52"/>
      <c r="H591" s="52"/>
      <c r="I591" s="53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4.25" customHeight="1" x14ac:dyDescent="0.25">
      <c r="A592" s="19"/>
      <c r="B592" s="19"/>
      <c r="C592" s="47"/>
      <c r="D592" s="20"/>
      <c r="E592" s="21"/>
      <c r="F592" s="21"/>
      <c r="G592" s="52"/>
      <c r="H592" s="52"/>
      <c r="I592" s="53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4.25" customHeight="1" x14ac:dyDescent="0.25">
      <c r="A593" s="19"/>
      <c r="B593" s="19"/>
      <c r="C593" s="47"/>
      <c r="D593" s="20"/>
      <c r="E593" s="21"/>
      <c r="F593" s="21"/>
      <c r="G593" s="52"/>
      <c r="H593" s="52"/>
      <c r="I593" s="53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4.25" customHeight="1" x14ac:dyDescent="0.25">
      <c r="A594" s="19"/>
      <c r="B594" s="19"/>
      <c r="C594" s="47"/>
      <c r="D594" s="20"/>
      <c r="E594" s="21"/>
      <c r="F594" s="21"/>
      <c r="G594" s="52"/>
      <c r="H594" s="52"/>
      <c r="I594" s="53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4.25" customHeight="1" x14ac:dyDescent="0.25">
      <c r="A595" s="19"/>
      <c r="B595" s="19"/>
      <c r="C595" s="47"/>
      <c r="D595" s="20"/>
      <c r="E595" s="21"/>
      <c r="F595" s="21"/>
      <c r="G595" s="52"/>
      <c r="H595" s="52"/>
      <c r="I595" s="53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4.25" customHeight="1" x14ac:dyDescent="0.25">
      <c r="A596" s="19"/>
      <c r="B596" s="19"/>
      <c r="C596" s="47"/>
      <c r="D596" s="20"/>
      <c r="E596" s="21"/>
      <c r="F596" s="21"/>
      <c r="G596" s="52"/>
      <c r="H596" s="52"/>
      <c r="I596" s="53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4.25" customHeight="1" x14ac:dyDescent="0.25">
      <c r="A597" s="19"/>
      <c r="B597" s="19"/>
      <c r="C597" s="47"/>
      <c r="D597" s="20"/>
      <c r="E597" s="21"/>
      <c r="F597" s="21"/>
      <c r="G597" s="52"/>
      <c r="H597" s="52"/>
      <c r="I597" s="53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4.25" customHeight="1" x14ac:dyDescent="0.25">
      <c r="A598" s="19"/>
      <c r="B598" s="19"/>
      <c r="C598" s="47"/>
      <c r="D598" s="20"/>
      <c r="E598" s="21"/>
      <c r="F598" s="21"/>
      <c r="G598" s="52"/>
      <c r="H598" s="52"/>
      <c r="I598" s="53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4.25" customHeight="1" x14ac:dyDescent="0.25">
      <c r="A599" s="19"/>
      <c r="B599" s="19"/>
      <c r="C599" s="47"/>
      <c r="D599" s="20"/>
      <c r="E599" s="21"/>
      <c r="F599" s="21"/>
      <c r="G599" s="52"/>
      <c r="H599" s="52"/>
      <c r="I599" s="53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4.25" customHeight="1" x14ac:dyDescent="0.25">
      <c r="A600" s="19"/>
      <c r="B600" s="19"/>
      <c r="C600" s="47"/>
      <c r="D600" s="20"/>
      <c r="E600" s="21"/>
      <c r="F600" s="21"/>
      <c r="G600" s="52"/>
      <c r="H600" s="52"/>
      <c r="I600" s="53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4.25" customHeight="1" x14ac:dyDescent="0.25">
      <c r="A601" s="19"/>
      <c r="B601" s="19"/>
      <c r="C601" s="47"/>
      <c r="D601" s="20"/>
      <c r="E601" s="21"/>
      <c r="F601" s="21"/>
      <c r="G601" s="52"/>
      <c r="H601" s="52"/>
      <c r="I601" s="53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4.25" customHeight="1" x14ac:dyDescent="0.25">
      <c r="A602" s="19"/>
      <c r="B602" s="19"/>
      <c r="C602" s="47"/>
      <c r="D602" s="20"/>
      <c r="E602" s="21"/>
      <c r="F602" s="21"/>
      <c r="G602" s="52"/>
      <c r="H602" s="52"/>
      <c r="I602" s="53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4.25" customHeight="1" x14ac:dyDescent="0.25">
      <c r="A603" s="19"/>
      <c r="B603" s="19"/>
      <c r="C603" s="47"/>
      <c r="D603" s="20"/>
      <c r="E603" s="21"/>
      <c r="F603" s="21"/>
      <c r="G603" s="52"/>
      <c r="H603" s="52"/>
      <c r="I603" s="53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4.25" customHeight="1" x14ac:dyDescent="0.25">
      <c r="A604" s="19"/>
      <c r="B604" s="19"/>
      <c r="C604" s="47"/>
      <c r="D604" s="20"/>
      <c r="E604" s="21"/>
      <c r="F604" s="21"/>
      <c r="G604" s="52"/>
      <c r="H604" s="52"/>
      <c r="I604" s="53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4.25" customHeight="1" x14ac:dyDescent="0.25">
      <c r="A605" s="19"/>
      <c r="B605" s="19"/>
      <c r="C605" s="47"/>
      <c r="D605" s="20"/>
      <c r="E605" s="21"/>
      <c r="F605" s="21"/>
      <c r="G605" s="52"/>
      <c r="H605" s="52"/>
      <c r="I605" s="53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4.25" customHeight="1" x14ac:dyDescent="0.25">
      <c r="A606" s="19"/>
      <c r="B606" s="19"/>
      <c r="C606" s="47"/>
      <c r="D606" s="20"/>
      <c r="E606" s="21"/>
      <c r="F606" s="21"/>
      <c r="G606" s="52"/>
      <c r="H606" s="52"/>
      <c r="I606" s="53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4.25" customHeight="1" x14ac:dyDescent="0.25">
      <c r="A607" s="19"/>
      <c r="B607" s="19"/>
      <c r="C607" s="47"/>
      <c r="D607" s="20"/>
      <c r="E607" s="21"/>
      <c r="F607" s="21"/>
      <c r="G607" s="52"/>
      <c r="H607" s="52"/>
      <c r="I607" s="53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4.25" customHeight="1" x14ac:dyDescent="0.25">
      <c r="A608" s="19"/>
      <c r="B608" s="19"/>
      <c r="C608" s="47"/>
      <c r="D608" s="20"/>
      <c r="E608" s="21"/>
      <c r="F608" s="21"/>
      <c r="G608" s="52"/>
      <c r="H608" s="52"/>
      <c r="I608" s="53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4.25" customHeight="1" x14ac:dyDescent="0.25">
      <c r="A609" s="19"/>
      <c r="B609" s="19"/>
      <c r="C609" s="47"/>
      <c r="D609" s="20"/>
      <c r="E609" s="21"/>
      <c r="F609" s="21"/>
      <c r="G609" s="52"/>
      <c r="H609" s="52"/>
      <c r="I609" s="53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4.25" customHeight="1" x14ac:dyDescent="0.25">
      <c r="A610" s="19"/>
      <c r="B610" s="19"/>
      <c r="C610" s="47"/>
      <c r="D610" s="20"/>
      <c r="E610" s="21"/>
      <c r="F610" s="21"/>
      <c r="G610" s="52"/>
      <c r="H610" s="52"/>
      <c r="I610" s="53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4.25" customHeight="1" x14ac:dyDescent="0.25">
      <c r="A611" s="19"/>
      <c r="B611" s="19"/>
      <c r="C611" s="47"/>
      <c r="D611" s="20"/>
      <c r="E611" s="21"/>
      <c r="F611" s="21"/>
      <c r="G611" s="52"/>
      <c r="H611" s="52"/>
      <c r="I611" s="53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4.25" customHeight="1" x14ac:dyDescent="0.25">
      <c r="A612" s="19"/>
      <c r="B612" s="19"/>
      <c r="C612" s="47"/>
      <c r="D612" s="20"/>
      <c r="E612" s="21"/>
      <c r="F612" s="21"/>
      <c r="G612" s="52"/>
      <c r="H612" s="52"/>
      <c r="I612" s="53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4.25" customHeight="1" x14ac:dyDescent="0.25">
      <c r="A613" s="19"/>
      <c r="B613" s="19"/>
      <c r="C613" s="47"/>
      <c r="D613" s="20"/>
      <c r="E613" s="21"/>
      <c r="F613" s="21"/>
      <c r="G613" s="52"/>
      <c r="H613" s="52"/>
      <c r="I613" s="53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4.25" customHeight="1" x14ac:dyDescent="0.25">
      <c r="A614" s="19"/>
      <c r="B614" s="19"/>
      <c r="C614" s="47"/>
      <c r="D614" s="20"/>
      <c r="E614" s="21"/>
      <c r="F614" s="21"/>
      <c r="G614" s="52"/>
      <c r="H614" s="52"/>
      <c r="I614" s="53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4.25" customHeight="1" x14ac:dyDescent="0.25">
      <c r="A615" s="19"/>
      <c r="B615" s="19"/>
      <c r="C615" s="47"/>
      <c r="D615" s="20"/>
      <c r="E615" s="21"/>
      <c r="F615" s="21"/>
      <c r="G615" s="52"/>
      <c r="H615" s="52"/>
      <c r="I615" s="53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4.25" customHeight="1" x14ac:dyDescent="0.25">
      <c r="A616" s="19"/>
      <c r="B616" s="19"/>
      <c r="C616" s="47"/>
      <c r="D616" s="20"/>
      <c r="E616" s="21"/>
      <c r="F616" s="21"/>
      <c r="G616" s="52"/>
      <c r="H616" s="52"/>
      <c r="I616" s="53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4.25" customHeight="1" x14ac:dyDescent="0.25">
      <c r="A617" s="19"/>
      <c r="B617" s="19"/>
      <c r="C617" s="47"/>
      <c r="D617" s="20"/>
      <c r="E617" s="21"/>
      <c r="F617" s="21"/>
      <c r="G617" s="52"/>
      <c r="H617" s="52"/>
      <c r="I617" s="53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4.25" customHeight="1" x14ac:dyDescent="0.25">
      <c r="A618" s="19"/>
      <c r="B618" s="19"/>
      <c r="C618" s="47"/>
      <c r="D618" s="20"/>
      <c r="E618" s="21"/>
      <c r="F618" s="21"/>
      <c r="G618" s="52"/>
      <c r="H618" s="52"/>
      <c r="I618" s="53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4.25" customHeight="1" x14ac:dyDescent="0.25">
      <c r="A619" s="19"/>
      <c r="B619" s="19"/>
      <c r="C619" s="47"/>
      <c r="D619" s="20"/>
      <c r="E619" s="21"/>
      <c r="F619" s="21"/>
      <c r="G619" s="52"/>
      <c r="H619" s="52"/>
      <c r="I619" s="53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4.25" customHeight="1" x14ac:dyDescent="0.25">
      <c r="A620" s="19"/>
      <c r="B620" s="19"/>
      <c r="C620" s="47"/>
      <c r="D620" s="20"/>
      <c r="E620" s="21"/>
      <c r="F620" s="21"/>
      <c r="G620" s="52"/>
      <c r="H620" s="52"/>
      <c r="I620" s="53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4.25" customHeight="1" x14ac:dyDescent="0.25">
      <c r="A621" s="19"/>
      <c r="B621" s="19"/>
      <c r="C621" s="47"/>
      <c r="D621" s="20"/>
      <c r="E621" s="21"/>
      <c r="F621" s="21"/>
      <c r="G621" s="52"/>
      <c r="H621" s="52"/>
      <c r="I621" s="53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4.25" customHeight="1" x14ac:dyDescent="0.25">
      <c r="A622" s="19"/>
      <c r="B622" s="19"/>
      <c r="C622" s="47"/>
      <c r="D622" s="20"/>
      <c r="E622" s="21"/>
      <c r="F622" s="21"/>
      <c r="G622" s="52"/>
      <c r="H622" s="52"/>
      <c r="I622" s="53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4.25" customHeight="1" x14ac:dyDescent="0.25">
      <c r="A623" s="19"/>
      <c r="B623" s="19"/>
      <c r="C623" s="47"/>
      <c r="D623" s="20"/>
      <c r="E623" s="21"/>
      <c r="F623" s="21"/>
      <c r="G623" s="52"/>
      <c r="H623" s="52"/>
      <c r="I623" s="53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4.25" customHeight="1" x14ac:dyDescent="0.25">
      <c r="A624" s="19"/>
      <c r="B624" s="19"/>
      <c r="C624" s="47"/>
      <c r="D624" s="20"/>
      <c r="E624" s="21"/>
      <c r="F624" s="21"/>
      <c r="G624" s="52"/>
      <c r="H624" s="52"/>
      <c r="I624" s="53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4.25" customHeight="1" x14ac:dyDescent="0.25">
      <c r="A625" s="19"/>
      <c r="B625" s="19"/>
      <c r="C625" s="47"/>
      <c r="D625" s="20"/>
      <c r="E625" s="21"/>
      <c r="F625" s="21"/>
      <c r="G625" s="52"/>
      <c r="H625" s="52"/>
      <c r="I625" s="53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4.25" customHeight="1" x14ac:dyDescent="0.25">
      <c r="A626" s="19"/>
      <c r="B626" s="19"/>
      <c r="C626" s="47"/>
      <c r="D626" s="20"/>
      <c r="E626" s="21"/>
      <c r="F626" s="21"/>
      <c r="G626" s="52"/>
      <c r="H626" s="52"/>
      <c r="I626" s="53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4.25" customHeight="1" x14ac:dyDescent="0.25">
      <c r="A627" s="19"/>
      <c r="B627" s="19"/>
      <c r="C627" s="47"/>
      <c r="D627" s="20"/>
      <c r="E627" s="21"/>
      <c r="F627" s="21"/>
      <c r="G627" s="52"/>
      <c r="H627" s="52"/>
      <c r="I627" s="53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4.25" customHeight="1" x14ac:dyDescent="0.25">
      <c r="A628" s="19"/>
      <c r="B628" s="19"/>
      <c r="C628" s="47"/>
      <c r="D628" s="20"/>
      <c r="E628" s="21"/>
      <c r="F628" s="21"/>
      <c r="G628" s="52"/>
      <c r="H628" s="52"/>
      <c r="I628" s="53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4.25" customHeight="1" x14ac:dyDescent="0.25">
      <c r="A629" s="19"/>
      <c r="B629" s="19"/>
      <c r="C629" s="47"/>
      <c r="D629" s="20"/>
      <c r="E629" s="21"/>
      <c r="F629" s="21"/>
      <c r="G629" s="52"/>
      <c r="H629" s="52"/>
      <c r="I629" s="53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4.25" customHeight="1" x14ac:dyDescent="0.25">
      <c r="A630" s="19"/>
      <c r="B630" s="19"/>
      <c r="C630" s="47"/>
      <c r="D630" s="20"/>
      <c r="E630" s="21"/>
      <c r="F630" s="21"/>
      <c r="G630" s="52"/>
      <c r="H630" s="52"/>
      <c r="I630" s="53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4.25" customHeight="1" x14ac:dyDescent="0.25">
      <c r="A631" s="19"/>
      <c r="B631" s="19"/>
      <c r="C631" s="47"/>
      <c r="D631" s="20"/>
      <c r="E631" s="21"/>
      <c r="F631" s="21"/>
      <c r="G631" s="52"/>
      <c r="H631" s="52"/>
      <c r="I631" s="53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4.25" customHeight="1" x14ac:dyDescent="0.25">
      <c r="A632" s="19"/>
      <c r="B632" s="19"/>
      <c r="C632" s="47"/>
      <c r="D632" s="20"/>
      <c r="E632" s="21"/>
      <c r="F632" s="21"/>
      <c r="G632" s="52"/>
      <c r="H632" s="52"/>
      <c r="I632" s="53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4.25" customHeight="1" x14ac:dyDescent="0.25">
      <c r="A633" s="19"/>
      <c r="B633" s="19"/>
      <c r="C633" s="47"/>
      <c r="D633" s="20"/>
      <c r="E633" s="21"/>
      <c r="F633" s="21"/>
      <c r="G633" s="52"/>
      <c r="H633" s="52"/>
      <c r="I633" s="53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4.25" customHeight="1" x14ac:dyDescent="0.25">
      <c r="A634" s="19"/>
      <c r="B634" s="19"/>
      <c r="C634" s="47"/>
      <c r="D634" s="20"/>
      <c r="E634" s="21"/>
      <c r="F634" s="21"/>
      <c r="G634" s="52"/>
      <c r="H634" s="52"/>
      <c r="I634" s="53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4.25" customHeight="1" x14ac:dyDescent="0.25">
      <c r="A635" s="19"/>
      <c r="B635" s="19"/>
      <c r="C635" s="47"/>
      <c r="D635" s="20"/>
      <c r="E635" s="21"/>
      <c r="F635" s="21"/>
      <c r="G635" s="52"/>
      <c r="H635" s="52"/>
      <c r="I635" s="53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4.25" customHeight="1" x14ac:dyDescent="0.25">
      <c r="A636" s="19"/>
      <c r="B636" s="19"/>
      <c r="C636" s="47"/>
      <c r="D636" s="20"/>
      <c r="E636" s="21"/>
      <c r="F636" s="21"/>
      <c r="G636" s="52"/>
      <c r="H636" s="52"/>
      <c r="I636" s="53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4.25" customHeight="1" x14ac:dyDescent="0.25">
      <c r="A637" s="19"/>
      <c r="B637" s="19"/>
      <c r="C637" s="47"/>
      <c r="D637" s="20"/>
      <c r="E637" s="21"/>
      <c r="F637" s="21"/>
      <c r="G637" s="52"/>
      <c r="H637" s="52"/>
      <c r="I637" s="53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4.25" customHeight="1" x14ac:dyDescent="0.25">
      <c r="A638" s="19"/>
      <c r="B638" s="19"/>
      <c r="C638" s="47"/>
      <c r="D638" s="20"/>
      <c r="E638" s="21"/>
      <c r="F638" s="21"/>
      <c r="G638" s="52"/>
      <c r="H638" s="52"/>
      <c r="I638" s="53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4.25" customHeight="1" x14ac:dyDescent="0.25">
      <c r="A639" s="19"/>
      <c r="B639" s="19"/>
      <c r="C639" s="47"/>
      <c r="D639" s="20"/>
      <c r="E639" s="21"/>
      <c r="F639" s="21"/>
      <c r="G639" s="52"/>
      <c r="H639" s="52"/>
      <c r="I639" s="53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4.25" customHeight="1" x14ac:dyDescent="0.25">
      <c r="A640" s="19"/>
      <c r="B640" s="19"/>
      <c r="C640" s="47"/>
      <c r="D640" s="20"/>
      <c r="E640" s="21"/>
      <c r="F640" s="21"/>
      <c r="G640" s="52"/>
      <c r="H640" s="52"/>
      <c r="I640" s="53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4.25" customHeight="1" x14ac:dyDescent="0.25">
      <c r="A641" s="19"/>
      <c r="B641" s="19"/>
      <c r="C641" s="47"/>
      <c r="D641" s="20"/>
      <c r="E641" s="21"/>
      <c r="F641" s="21"/>
      <c r="G641" s="52"/>
      <c r="H641" s="52"/>
      <c r="I641" s="53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4.25" customHeight="1" x14ac:dyDescent="0.25">
      <c r="A642" s="19"/>
      <c r="B642" s="19"/>
      <c r="C642" s="47"/>
      <c r="D642" s="20"/>
      <c r="E642" s="21"/>
      <c r="F642" s="21"/>
      <c r="G642" s="52"/>
      <c r="H642" s="52"/>
      <c r="I642" s="53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4.25" customHeight="1" x14ac:dyDescent="0.25">
      <c r="A643" s="19"/>
      <c r="B643" s="19"/>
      <c r="C643" s="47"/>
      <c r="D643" s="20"/>
      <c r="E643" s="21"/>
      <c r="F643" s="21"/>
      <c r="G643" s="52"/>
      <c r="H643" s="52"/>
      <c r="I643" s="53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4.25" customHeight="1" x14ac:dyDescent="0.25">
      <c r="A644" s="19"/>
      <c r="B644" s="19"/>
      <c r="C644" s="47"/>
      <c r="D644" s="20"/>
      <c r="E644" s="21"/>
      <c r="F644" s="21"/>
      <c r="G644" s="52"/>
      <c r="H644" s="52"/>
      <c r="I644" s="53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4.25" customHeight="1" x14ac:dyDescent="0.25">
      <c r="A645" s="19"/>
      <c r="B645" s="19"/>
      <c r="C645" s="47"/>
      <c r="D645" s="20"/>
      <c r="E645" s="21"/>
      <c r="F645" s="21"/>
      <c r="G645" s="52"/>
      <c r="H645" s="52"/>
      <c r="I645" s="53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4.25" customHeight="1" x14ac:dyDescent="0.25">
      <c r="A646" s="19"/>
      <c r="B646" s="19"/>
      <c r="C646" s="47"/>
      <c r="D646" s="20"/>
      <c r="E646" s="21"/>
      <c r="F646" s="21"/>
      <c r="G646" s="52"/>
      <c r="H646" s="52"/>
      <c r="I646" s="53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4.25" customHeight="1" x14ac:dyDescent="0.25">
      <c r="A647" s="19"/>
      <c r="B647" s="19"/>
      <c r="C647" s="47"/>
      <c r="D647" s="20"/>
      <c r="E647" s="21"/>
      <c r="F647" s="21"/>
      <c r="G647" s="52"/>
      <c r="H647" s="52"/>
      <c r="I647" s="53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4.25" customHeight="1" x14ac:dyDescent="0.25">
      <c r="A648" s="19"/>
      <c r="B648" s="19"/>
      <c r="C648" s="47"/>
      <c r="D648" s="20"/>
      <c r="E648" s="21"/>
      <c r="F648" s="21"/>
      <c r="G648" s="52"/>
      <c r="H648" s="52"/>
      <c r="I648" s="53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4.25" customHeight="1" x14ac:dyDescent="0.25">
      <c r="A649" s="19"/>
      <c r="B649" s="19"/>
      <c r="C649" s="47"/>
      <c r="D649" s="20"/>
      <c r="E649" s="21"/>
      <c r="F649" s="21"/>
      <c r="G649" s="52"/>
      <c r="H649" s="52"/>
      <c r="I649" s="53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4.25" customHeight="1" x14ac:dyDescent="0.25">
      <c r="A650" s="19"/>
      <c r="B650" s="19"/>
      <c r="C650" s="47"/>
      <c r="D650" s="20"/>
      <c r="E650" s="21"/>
      <c r="F650" s="21"/>
      <c r="G650" s="52"/>
      <c r="H650" s="52"/>
      <c r="I650" s="53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4.25" customHeight="1" x14ac:dyDescent="0.25">
      <c r="A651" s="19"/>
      <c r="B651" s="19"/>
      <c r="C651" s="47"/>
      <c r="D651" s="20"/>
      <c r="E651" s="21"/>
      <c r="F651" s="21"/>
      <c r="G651" s="52"/>
      <c r="H651" s="52"/>
      <c r="I651" s="53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4.25" customHeight="1" x14ac:dyDescent="0.25">
      <c r="A652" s="19"/>
      <c r="B652" s="19"/>
      <c r="C652" s="47"/>
      <c r="D652" s="20"/>
      <c r="E652" s="21"/>
      <c r="F652" s="21"/>
      <c r="G652" s="52"/>
      <c r="H652" s="52"/>
      <c r="I652" s="53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4.25" customHeight="1" x14ac:dyDescent="0.25">
      <c r="A653" s="19"/>
      <c r="B653" s="19"/>
      <c r="C653" s="47"/>
      <c r="D653" s="20"/>
      <c r="E653" s="21"/>
      <c r="F653" s="21"/>
      <c r="G653" s="52"/>
      <c r="H653" s="52"/>
      <c r="I653" s="53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4.25" customHeight="1" x14ac:dyDescent="0.25">
      <c r="A654" s="19"/>
      <c r="B654" s="19"/>
      <c r="C654" s="47"/>
      <c r="D654" s="20"/>
      <c r="E654" s="21"/>
      <c r="F654" s="21"/>
      <c r="G654" s="52"/>
      <c r="H654" s="52"/>
      <c r="I654" s="53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4.25" customHeight="1" x14ac:dyDescent="0.25">
      <c r="A655" s="19"/>
      <c r="B655" s="19"/>
      <c r="C655" s="47"/>
      <c r="D655" s="20"/>
      <c r="E655" s="21"/>
      <c r="F655" s="21"/>
      <c r="G655" s="52"/>
      <c r="H655" s="52"/>
      <c r="I655" s="53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4.25" customHeight="1" x14ac:dyDescent="0.25">
      <c r="A656" s="19"/>
      <c r="B656" s="19"/>
      <c r="C656" s="47"/>
      <c r="D656" s="20"/>
      <c r="E656" s="21"/>
      <c r="F656" s="21"/>
      <c r="G656" s="52"/>
      <c r="H656" s="52"/>
      <c r="I656" s="53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4.25" customHeight="1" x14ac:dyDescent="0.25">
      <c r="A657" s="19"/>
      <c r="B657" s="19"/>
      <c r="C657" s="47"/>
      <c r="D657" s="20"/>
      <c r="E657" s="21"/>
      <c r="F657" s="21"/>
      <c r="G657" s="52"/>
      <c r="H657" s="52"/>
      <c r="I657" s="53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4.25" customHeight="1" x14ac:dyDescent="0.25">
      <c r="A658" s="19"/>
      <c r="B658" s="19"/>
      <c r="C658" s="47"/>
      <c r="D658" s="20"/>
      <c r="E658" s="21"/>
      <c r="F658" s="21"/>
      <c r="G658" s="52"/>
      <c r="H658" s="52"/>
      <c r="I658" s="53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4.25" customHeight="1" x14ac:dyDescent="0.25">
      <c r="A659" s="19"/>
      <c r="B659" s="19"/>
      <c r="C659" s="47"/>
      <c r="D659" s="20"/>
      <c r="E659" s="21"/>
      <c r="F659" s="21"/>
      <c r="G659" s="52"/>
      <c r="H659" s="52"/>
      <c r="I659" s="53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4.25" customHeight="1" x14ac:dyDescent="0.25">
      <c r="A660" s="19"/>
      <c r="B660" s="19"/>
      <c r="C660" s="47"/>
      <c r="D660" s="20"/>
      <c r="E660" s="21"/>
      <c r="F660" s="21"/>
      <c r="G660" s="52"/>
      <c r="H660" s="52"/>
      <c r="I660" s="53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4.25" customHeight="1" x14ac:dyDescent="0.25">
      <c r="A661" s="19"/>
      <c r="B661" s="19"/>
      <c r="C661" s="47"/>
      <c r="D661" s="20"/>
      <c r="E661" s="21"/>
      <c r="F661" s="21"/>
      <c r="G661" s="52"/>
      <c r="H661" s="52"/>
      <c r="I661" s="53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4.25" customHeight="1" x14ac:dyDescent="0.25">
      <c r="A662" s="19"/>
      <c r="B662" s="19"/>
      <c r="C662" s="47"/>
      <c r="D662" s="20"/>
      <c r="E662" s="21"/>
      <c r="F662" s="21"/>
      <c r="G662" s="52"/>
      <c r="H662" s="52"/>
      <c r="I662" s="53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4.25" customHeight="1" x14ac:dyDescent="0.25">
      <c r="A663" s="19"/>
      <c r="B663" s="19"/>
      <c r="C663" s="47"/>
      <c r="D663" s="20"/>
      <c r="E663" s="21"/>
      <c r="F663" s="21"/>
      <c r="G663" s="52"/>
      <c r="H663" s="52"/>
      <c r="I663" s="53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4.25" customHeight="1" x14ac:dyDescent="0.25">
      <c r="A664" s="19"/>
      <c r="B664" s="19"/>
      <c r="C664" s="47"/>
      <c r="D664" s="20"/>
      <c r="E664" s="21"/>
      <c r="F664" s="21"/>
      <c r="G664" s="52"/>
      <c r="H664" s="52"/>
      <c r="I664" s="53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4.25" customHeight="1" x14ac:dyDescent="0.25">
      <c r="A665" s="19"/>
      <c r="B665" s="19"/>
      <c r="C665" s="47"/>
      <c r="D665" s="20"/>
      <c r="E665" s="21"/>
      <c r="F665" s="21"/>
      <c r="G665" s="52"/>
      <c r="H665" s="52"/>
      <c r="I665" s="53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4.25" customHeight="1" x14ac:dyDescent="0.25">
      <c r="A666" s="19"/>
      <c r="B666" s="19"/>
      <c r="C666" s="47"/>
      <c r="D666" s="20"/>
      <c r="E666" s="21"/>
      <c r="F666" s="21"/>
      <c r="G666" s="52"/>
      <c r="H666" s="52"/>
      <c r="I666" s="53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4.25" customHeight="1" x14ac:dyDescent="0.25">
      <c r="A667" s="19"/>
      <c r="B667" s="19"/>
      <c r="C667" s="47"/>
      <c r="D667" s="20"/>
      <c r="E667" s="21"/>
      <c r="F667" s="21"/>
      <c r="G667" s="52"/>
      <c r="H667" s="52"/>
      <c r="I667" s="53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4.25" customHeight="1" x14ac:dyDescent="0.25">
      <c r="A668" s="19"/>
      <c r="B668" s="19"/>
      <c r="C668" s="47"/>
      <c r="D668" s="20"/>
      <c r="E668" s="21"/>
      <c r="F668" s="21"/>
      <c r="G668" s="52"/>
      <c r="H668" s="52"/>
      <c r="I668" s="53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4.25" customHeight="1" x14ac:dyDescent="0.25">
      <c r="A669" s="19"/>
      <c r="B669" s="19"/>
      <c r="C669" s="47"/>
      <c r="D669" s="20"/>
      <c r="E669" s="21"/>
      <c r="F669" s="21"/>
      <c r="G669" s="52"/>
      <c r="H669" s="52"/>
      <c r="I669" s="53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4.25" customHeight="1" x14ac:dyDescent="0.25">
      <c r="A670" s="19"/>
      <c r="B670" s="19"/>
      <c r="C670" s="47"/>
      <c r="D670" s="20"/>
      <c r="E670" s="21"/>
      <c r="F670" s="21"/>
      <c r="G670" s="52"/>
      <c r="H670" s="52"/>
      <c r="I670" s="53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4.25" customHeight="1" x14ac:dyDescent="0.25">
      <c r="A671" s="19"/>
      <c r="B671" s="19"/>
      <c r="C671" s="47"/>
      <c r="D671" s="20"/>
      <c r="E671" s="21"/>
      <c r="F671" s="21"/>
      <c r="G671" s="52"/>
      <c r="H671" s="52"/>
      <c r="I671" s="53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4.25" customHeight="1" x14ac:dyDescent="0.25">
      <c r="A672" s="19"/>
      <c r="B672" s="19"/>
      <c r="C672" s="47"/>
      <c r="D672" s="20"/>
      <c r="E672" s="21"/>
      <c r="F672" s="21"/>
      <c r="G672" s="52"/>
      <c r="H672" s="52"/>
      <c r="I672" s="53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4.25" customHeight="1" x14ac:dyDescent="0.25">
      <c r="A673" s="19"/>
      <c r="B673" s="19"/>
      <c r="C673" s="47"/>
      <c r="D673" s="20"/>
      <c r="E673" s="21"/>
      <c r="F673" s="21"/>
      <c r="G673" s="52"/>
      <c r="H673" s="52"/>
      <c r="I673" s="53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4.25" customHeight="1" x14ac:dyDescent="0.25">
      <c r="A674" s="19"/>
      <c r="B674" s="19"/>
      <c r="C674" s="47"/>
      <c r="D674" s="20"/>
      <c r="E674" s="21"/>
      <c r="F674" s="21"/>
      <c r="G674" s="52"/>
      <c r="H674" s="52"/>
      <c r="I674" s="53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4.25" customHeight="1" x14ac:dyDescent="0.25">
      <c r="A675" s="19"/>
      <c r="B675" s="19"/>
      <c r="C675" s="47"/>
      <c r="D675" s="20"/>
      <c r="E675" s="21"/>
      <c r="F675" s="21"/>
      <c r="G675" s="52"/>
      <c r="H675" s="52"/>
      <c r="I675" s="53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4.25" customHeight="1" x14ac:dyDescent="0.25">
      <c r="A676" s="19"/>
      <c r="B676" s="19"/>
      <c r="C676" s="47"/>
      <c r="D676" s="20"/>
      <c r="E676" s="21"/>
      <c r="F676" s="21"/>
      <c r="G676" s="52"/>
      <c r="H676" s="52"/>
      <c r="I676" s="53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4.25" customHeight="1" x14ac:dyDescent="0.25">
      <c r="A677" s="19"/>
      <c r="B677" s="19"/>
      <c r="C677" s="47"/>
      <c r="D677" s="20"/>
      <c r="E677" s="21"/>
      <c r="F677" s="21"/>
      <c r="G677" s="52"/>
      <c r="H677" s="52"/>
      <c r="I677" s="53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4.25" customHeight="1" x14ac:dyDescent="0.25">
      <c r="A678" s="19"/>
      <c r="B678" s="19"/>
      <c r="C678" s="47"/>
      <c r="D678" s="20"/>
      <c r="E678" s="21"/>
      <c r="F678" s="21"/>
      <c r="G678" s="52"/>
      <c r="H678" s="52"/>
      <c r="I678" s="53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4.25" customHeight="1" x14ac:dyDescent="0.25">
      <c r="A679" s="19"/>
      <c r="B679" s="19"/>
      <c r="C679" s="47"/>
      <c r="D679" s="20"/>
      <c r="E679" s="21"/>
      <c r="F679" s="21"/>
      <c r="G679" s="52"/>
      <c r="H679" s="52"/>
      <c r="I679" s="53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4.25" customHeight="1" x14ac:dyDescent="0.25">
      <c r="A680" s="19"/>
      <c r="B680" s="19"/>
      <c r="C680" s="47"/>
      <c r="D680" s="20"/>
      <c r="E680" s="21"/>
      <c r="F680" s="21"/>
      <c r="G680" s="52"/>
      <c r="H680" s="52"/>
      <c r="I680" s="53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4.25" customHeight="1" x14ac:dyDescent="0.25">
      <c r="A681" s="19"/>
      <c r="B681" s="19"/>
      <c r="C681" s="47"/>
      <c r="D681" s="20"/>
      <c r="E681" s="21"/>
      <c r="F681" s="21"/>
      <c r="G681" s="52"/>
      <c r="H681" s="52"/>
      <c r="I681" s="53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4.25" customHeight="1" x14ac:dyDescent="0.25">
      <c r="A682" s="19"/>
      <c r="B682" s="19"/>
      <c r="C682" s="47"/>
      <c r="D682" s="20"/>
      <c r="E682" s="21"/>
      <c r="F682" s="21"/>
      <c r="G682" s="52"/>
      <c r="H682" s="52"/>
      <c r="I682" s="53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4.25" customHeight="1" x14ac:dyDescent="0.25">
      <c r="A683" s="19"/>
      <c r="B683" s="19"/>
      <c r="C683" s="47"/>
      <c r="D683" s="20"/>
      <c r="E683" s="21"/>
      <c r="F683" s="21"/>
      <c r="G683" s="52"/>
      <c r="H683" s="52"/>
      <c r="I683" s="53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4.25" customHeight="1" x14ac:dyDescent="0.25">
      <c r="A684" s="19"/>
      <c r="B684" s="19"/>
      <c r="C684" s="47"/>
      <c r="D684" s="20"/>
      <c r="E684" s="21"/>
      <c r="F684" s="21"/>
      <c r="G684" s="52"/>
      <c r="H684" s="52"/>
      <c r="I684" s="53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4.25" customHeight="1" x14ac:dyDescent="0.25">
      <c r="A685" s="19"/>
      <c r="B685" s="19"/>
      <c r="C685" s="47"/>
      <c r="D685" s="20"/>
      <c r="E685" s="21"/>
      <c r="F685" s="21"/>
      <c r="G685" s="52"/>
      <c r="H685" s="52"/>
      <c r="I685" s="53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4.25" customHeight="1" x14ac:dyDescent="0.25">
      <c r="A686" s="19"/>
      <c r="B686" s="19"/>
      <c r="C686" s="47"/>
      <c r="D686" s="20"/>
      <c r="E686" s="21"/>
      <c r="F686" s="21"/>
      <c r="G686" s="52"/>
      <c r="H686" s="52"/>
      <c r="I686" s="53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4.25" customHeight="1" x14ac:dyDescent="0.25">
      <c r="A687" s="19"/>
      <c r="B687" s="19"/>
      <c r="C687" s="47"/>
      <c r="D687" s="20"/>
      <c r="E687" s="21"/>
      <c r="F687" s="21"/>
      <c r="G687" s="52"/>
      <c r="H687" s="52"/>
      <c r="I687" s="53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4.25" customHeight="1" x14ac:dyDescent="0.25">
      <c r="A688" s="19"/>
      <c r="B688" s="19"/>
      <c r="C688" s="47"/>
      <c r="D688" s="20"/>
      <c r="E688" s="21"/>
      <c r="F688" s="21"/>
      <c r="G688" s="52"/>
      <c r="H688" s="52"/>
      <c r="I688" s="53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4.25" customHeight="1" x14ac:dyDescent="0.25">
      <c r="A689" s="19"/>
      <c r="B689" s="19"/>
      <c r="C689" s="47"/>
      <c r="D689" s="20"/>
      <c r="E689" s="21"/>
      <c r="F689" s="21"/>
      <c r="G689" s="52"/>
      <c r="H689" s="52"/>
      <c r="I689" s="53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4.25" customHeight="1" x14ac:dyDescent="0.25">
      <c r="A690" s="19"/>
      <c r="B690" s="19"/>
      <c r="C690" s="47"/>
      <c r="D690" s="20"/>
      <c r="E690" s="21"/>
      <c r="F690" s="21"/>
      <c r="G690" s="52"/>
      <c r="H690" s="52"/>
      <c r="I690" s="53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4.25" customHeight="1" x14ac:dyDescent="0.25">
      <c r="A691" s="19"/>
      <c r="B691" s="19"/>
      <c r="C691" s="47"/>
      <c r="D691" s="20"/>
      <c r="E691" s="21"/>
      <c r="F691" s="21"/>
      <c r="G691" s="52"/>
      <c r="H691" s="52"/>
      <c r="I691" s="53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4.25" customHeight="1" x14ac:dyDescent="0.25">
      <c r="A692" s="19"/>
      <c r="B692" s="19"/>
      <c r="C692" s="47"/>
      <c r="D692" s="20"/>
      <c r="E692" s="21"/>
      <c r="F692" s="21"/>
      <c r="G692" s="52"/>
      <c r="H692" s="52"/>
      <c r="I692" s="53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4.25" customHeight="1" x14ac:dyDescent="0.25">
      <c r="A693" s="19"/>
      <c r="B693" s="19"/>
      <c r="C693" s="47"/>
      <c r="D693" s="20"/>
      <c r="E693" s="21"/>
      <c r="F693" s="21"/>
      <c r="G693" s="52"/>
      <c r="H693" s="52"/>
      <c r="I693" s="53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4.25" customHeight="1" x14ac:dyDescent="0.25">
      <c r="A694" s="19"/>
      <c r="B694" s="19"/>
      <c r="C694" s="47"/>
      <c r="D694" s="20"/>
      <c r="E694" s="21"/>
      <c r="F694" s="21"/>
      <c r="G694" s="52"/>
      <c r="H694" s="52"/>
      <c r="I694" s="53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4.25" customHeight="1" x14ac:dyDescent="0.25">
      <c r="A695" s="19"/>
      <c r="B695" s="19"/>
      <c r="C695" s="47"/>
      <c r="D695" s="20"/>
      <c r="E695" s="21"/>
      <c r="F695" s="21"/>
      <c r="G695" s="52"/>
      <c r="H695" s="52"/>
      <c r="I695" s="53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4.25" customHeight="1" x14ac:dyDescent="0.25">
      <c r="A696" s="19"/>
      <c r="B696" s="19"/>
      <c r="C696" s="47"/>
      <c r="D696" s="20"/>
      <c r="E696" s="21"/>
      <c r="F696" s="21"/>
      <c r="G696" s="52"/>
      <c r="H696" s="52"/>
      <c r="I696" s="53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4.25" customHeight="1" x14ac:dyDescent="0.25">
      <c r="A697" s="19"/>
      <c r="B697" s="19"/>
      <c r="C697" s="47"/>
      <c r="D697" s="20"/>
      <c r="E697" s="21"/>
      <c r="F697" s="21"/>
      <c r="G697" s="52"/>
      <c r="H697" s="52"/>
      <c r="I697" s="53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4.25" customHeight="1" x14ac:dyDescent="0.25">
      <c r="A698" s="19"/>
      <c r="B698" s="19"/>
      <c r="C698" s="47"/>
      <c r="D698" s="20"/>
      <c r="E698" s="21"/>
      <c r="F698" s="21"/>
      <c r="G698" s="52"/>
      <c r="H698" s="52"/>
      <c r="I698" s="53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4.25" customHeight="1" x14ac:dyDescent="0.25">
      <c r="A699" s="19"/>
      <c r="B699" s="19"/>
      <c r="C699" s="47"/>
      <c r="D699" s="20"/>
      <c r="E699" s="21"/>
      <c r="F699" s="21"/>
      <c r="G699" s="52"/>
      <c r="H699" s="52"/>
      <c r="I699" s="53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4.25" customHeight="1" x14ac:dyDescent="0.25">
      <c r="A700" s="19"/>
      <c r="B700" s="19"/>
      <c r="C700" s="47"/>
      <c r="D700" s="20"/>
      <c r="E700" s="21"/>
      <c r="F700" s="21"/>
      <c r="G700" s="52"/>
      <c r="H700" s="52"/>
      <c r="I700" s="53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4.25" customHeight="1" x14ac:dyDescent="0.25">
      <c r="A701" s="19"/>
      <c r="B701" s="19"/>
      <c r="C701" s="47"/>
      <c r="D701" s="20"/>
      <c r="E701" s="21"/>
      <c r="F701" s="21"/>
      <c r="G701" s="52"/>
      <c r="H701" s="52"/>
      <c r="I701" s="53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4.25" customHeight="1" x14ac:dyDescent="0.25">
      <c r="A702" s="19"/>
      <c r="B702" s="19"/>
      <c r="C702" s="47"/>
      <c r="D702" s="20"/>
      <c r="E702" s="21"/>
      <c r="F702" s="21"/>
      <c r="G702" s="52"/>
      <c r="H702" s="52"/>
      <c r="I702" s="53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4.25" customHeight="1" x14ac:dyDescent="0.25">
      <c r="A703" s="19"/>
      <c r="B703" s="19"/>
      <c r="C703" s="47"/>
      <c r="D703" s="20"/>
      <c r="E703" s="21"/>
      <c r="F703" s="21"/>
      <c r="G703" s="52"/>
      <c r="H703" s="52"/>
      <c r="I703" s="53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4.25" customHeight="1" x14ac:dyDescent="0.25">
      <c r="A704" s="19"/>
      <c r="B704" s="19"/>
      <c r="C704" s="47"/>
      <c r="D704" s="20"/>
      <c r="E704" s="21"/>
      <c r="F704" s="21"/>
      <c r="G704" s="52"/>
      <c r="H704" s="52"/>
      <c r="I704" s="53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4.25" customHeight="1" x14ac:dyDescent="0.25">
      <c r="A705" s="19"/>
      <c r="B705" s="19"/>
      <c r="C705" s="47"/>
      <c r="D705" s="20"/>
      <c r="E705" s="21"/>
      <c r="F705" s="21"/>
      <c r="G705" s="52"/>
      <c r="H705" s="52"/>
      <c r="I705" s="53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4.25" customHeight="1" x14ac:dyDescent="0.25">
      <c r="A706" s="19"/>
      <c r="B706" s="19"/>
      <c r="C706" s="47"/>
      <c r="D706" s="20"/>
      <c r="E706" s="21"/>
      <c r="F706" s="21"/>
      <c r="G706" s="52"/>
      <c r="H706" s="52"/>
      <c r="I706" s="53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4.25" customHeight="1" x14ac:dyDescent="0.25">
      <c r="A707" s="19"/>
      <c r="B707" s="19"/>
      <c r="C707" s="47"/>
      <c r="D707" s="20"/>
      <c r="E707" s="21"/>
      <c r="F707" s="21"/>
      <c r="G707" s="52"/>
      <c r="H707" s="52"/>
      <c r="I707" s="53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4.25" customHeight="1" x14ac:dyDescent="0.25">
      <c r="A708" s="19"/>
      <c r="B708" s="19"/>
      <c r="C708" s="47"/>
      <c r="D708" s="20"/>
      <c r="E708" s="21"/>
      <c r="F708" s="21"/>
      <c r="G708" s="52"/>
      <c r="H708" s="52"/>
      <c r="I708" s="53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4.25" customHeight="1" x14ac:dyDescent="0.25">
      <c r="A709" s="19"/>
      <c r="B709" s="19"/>
      <c r="C709" s="47"/>
      <c r="D709" s="20"/>
      <c r="E709" s="21"/>
      <c r="F709" s="21"/>
      <c r="G709" s="52"/>
      <c r="H709" s="52"/>
      <c r="I709" s="53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4.25" customHeight="1" x14ac:dyDescent="0.25">
      <c r="A710" s="19"/>
      <c r="B710" s="19"/>
      <c r="C710" s="47"/>
      <c r="D710" s="20"/>
      <c r="E710" s="21"/>
      <c r="F710" s="21"/>
      <c r="G710" s="52"/>
      <c r="H710" s="52"/>
      <c r="I710" s="53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4.25" customHeight="1" x14ac:dyDescent="0.25">
      <c r="A711" s="19"/>
      <c r="B711" s="19"/>
      <c r="C711" s="47"/>
      <c r="D711" s="20"/>
      <c r="E711" s="21"/>
      <c r="F711" s="21"/>
      <c r="G711" s="52"/>
      <c r="H711" s="52"/>
      <c r="I711" s="53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4.25" customHeight="1" x14ac:dyDescent="0.25">
      <c r="A712" s="19"/>
      <c r="B712" s="19"/>
      <c r="C712" s="47"/>
      <c r="D712" s="20"/>
      <c r="E712" s="21"/>
      <c r="F712" s="21"/>
      <c r="G712" s="52"/>
      <c r="H712" s="52"/>
      <c r="I712" s="53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4.25" customHeight="1" x14ac:dyDescent="0.25">
      <c r="A713" s="19"/>
      <c r="B713" s="19"/>
      <c r="C713" s="47"/>
      <c r="D713" s="20"/>
      <c r="E713" s="21"/>
      <c r="F713" s="21"/>
      <c r="G713" s="52"/>
      <c r="H713" s="52"/>
      <c r="I713" s="53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4.25" customHeight="1" x14ac:dyDescent="0.25">
      <c r="A714" s="19"/>
      <c r="B714" s="19"/>
      <c r="C714" s="47"/>
      <c r="D714" s="20"/>
      <c r="E714" s="21"/>
      <c r="F714" s="21"/>
      <c r="G714" s="52"/>
      <c r="H714" s="52"/>
      <c r="I714" s="53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4.25" customHeight="1" x14ac:dyDescent="0.25">
      <c r="A715" s="19"/>
      <c r="B715" s="19"/>
      <c r="C715" s="47"/>
      <c r="D715" s="20"/>
      <c r="E715" s="21"/>
      <c r="F715" s="21"/>
      <c r="G715" s="52"/>
      <c r="H715" s="52"/>
      <c r="I715" s="53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4.25" customHeight="1" x14ac:dyDescent="0.25">
      <c r="A716" s="19"/>
      <c r="B716" s="19"/>
      <c r="C716" s="47"/>
      <c r="D716" s="20"/>
      <c r="E716" s="21"/>
      <c r="F716" s="21"/>
      <c r="G716" s="52"/>
      <c r="H716" s="52"/>
      <c r="I716" s="53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4.25" customHeight="1" x14ac:dyDescent="0.25">
      <c r="A717" s="19"/>
      <c r="B717" s="19"/>
      <c r="C717" s="47"/>
      <c r="D717" s="20"/>
      <c r="E717" s="21"/>
      <c r="F717" s="21"/>
      <c r="G717" s="52"/>
      <c r="H717" s="52"/>
      <c r="I717" s="53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4.25" customHeight="1" x14ac:dyDescent="0.25">
      <c r="A718" s="19"/>
      <c r="B718" s="19"/>
      <c r="C718" s="47"/>
      <c r="D718" s="20"/>
      <c r="E718" s="21"/>
      <c r="F718" s="21"/>
      <c r="G718" s="52"/>
      <c r="H718" s="52"/>
      <c r="I718" s="53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4.25" customHeight="1" x14ac:dyDescent="0.25">
      <c r="A719" s="19"/>
      <c r="B719" s="19"/>
      <c r="C719" s="47"/>
      <c r="D719" s="20"/>
      <c r="E719" s="21"/>
      <c r="F719" s="21"/>
      <c r="G719" s="52"/>
      <c r="H719" s="52"/>
      <c r="I719" s="53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4.25" customHeight="1" x14ac:dyDescent="0.25">
      <c r="A720" s="19"/>
      <c r="B720" s="19"/>
      <c r="C720" s="47"/>
      <c r="D720" s="20"/>
      <c r="E720" s="21"/>
      <c r="F720" s="21"/>
      <c r="G720" s="52"/>
      <c r="H720" s="52"/>
      <c r="I720" s="53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4.25" customHeight="1" x14ac:dyDescent="0.25">
      <c r="A721" s="19"/>
      <c r="B721" s="19"/>
      <c r="C721" s="47"/>
      <c r="D721" s="20"/>
      <c r="E721" s="21"/>
      <c r="F721" s="21"/>
      <c r="G721" s="52"/>
      <c r="H721" s="52"/>
      <c r="I721" s="53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4.25" customHeight="1" x14ac:dyDescent="0.25">
      <c r="A722" s="19"/>
      <c r="B722" s="19"/>
      <c r="C722" s="47"/>
      <c r="D722" s="20"/>
      <c r="E722" s="21"/>
      <c r="F722" s="21"/>
      <c r="G722" s="52"/>
      <c r="H722" s="52"/>
      <c r="I722" s="53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4.25" customHeight="1" x14ac:dyDescent="0.25">
      <c r="A723" s="19"/>
      <c r="B723" s="19"/>
      <c r="C723" s="47"/>
      <c r="D723" s="20"/>
      <c r="E723" s="21"/>
      <c r="F723" s="21"/>
      <c r="G723" s="52"/>
      <c r="H723" s="52"/>
      <c r="I723" s="53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4.25" customHeight="1" x14ac:dyDescent="0.25">
      <c r="A724" s="19"/>
      <c r="B724" s="19"/>
      <c r="C724" s="47"/>
      <c r="D724" s="20"/>
      <c r="E724" s="21"/>
      <c r="F724" s="21"/>
      <c r="G724" s="52"/>
      <c r="H724" s="52"/>
      <c r="I724" s="53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4.25" customHeight="1" x14ac:dyDescent="0.25">
      <c r="A725" s="19"/>
      <c r="B725" s="19"/>
      <c r="C725" s="47"/>
      <c r="D725" s="20"/>
      <c r="E725" s="21"/>
      <c r="F725" s="21"/>
      <c r="G725" s="52"/>
      <c r="H725" s="52"/>
      <c r="I725" s="53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4.25" customHeight="1" x14ac:dyDescent="0.25">
      <c r="A726" s="19"/>
      <c r="B726" s="19"/>
      <c r="C726" s="47"/>
      <c r="D726" s="20"/>
      <c r="E726" s="21"/>
      <c r="F726" s="21"/>
      <c r="G726" s="52"/>
      <c r="H726" s="52"/>
      <c r="I726" s="53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4.25" customHeight="1" x14ac:dyDescent="0.25">
      <c r="A727" s="19"/>
      <c r="B727" s="19"/>
      <c r="C727" s="47"/>
      <c r="D727" s="20"/>
      <c r="E727" s="21"/>
      <c r="F727" s="21"/>
      <c r="G727" s="52"/>
      <c r="H727" s="52"/>
      <c r="I727" s="53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4.25" customHeight="1" x14ac:dyDescent="0.25">
      <c r="A728" s="19"/>
      <c r="B728" s="19"/>
      <c r="C728" s="47"/>
      <c r="D728" s="20"/>
      <c r="E728" s="21"/>
      <c r="F728" s="21"/>
      <c r="G728" s="52"/>
      <c r="H728" s="52"/>
      <c r="I728" s="53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4.25" customHeight="1" x14ac:dyDescent="0.25">
      <c r="A729" s="19"/>
      <c r="B729" s="19"/>
      <c r="C729" s="47"/>
      <c r="D729" s="20"/>
      <c r="E729" s="21"/>
      <c r="F729" s="21"/>
      <c r="G729" s="52"/>
      <c r="H729" s="52"/>
      <c r="I729" s="53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4.25" customHeight="1" x14ac:dyDescent="0.25">
      <c r="A730" s="19"/>
      <c r="B730" s="19"/>
      <c r="C730" s="47"/>
      <c r="D730" s="20"/>
      <c r="E730" s="21"/>
      <c r="F730" s="21"/>
      <c r="G730" s="52"/>
      <c r="H730" s="52"/>
      <c r="I730" s="53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4.25" customHeight="1" x14ac:dyDescent="0.25">
      <c r="A731" s="19"/>
      <c r="B731" s="19"/>
      <c r="C731" s="47"/>
      <c r="D731" s="20"/>
      <c r="E731" s="21"/>
      <c r="F731" s="21"/>
      <c r="G731" s="52"/>
      <c r="H731" s="52"/>
      <c r="I731" s="53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4.25" customHeight="1" x14ac:dyDescent="0.25">
      <c r="A732" s="19"/>
      <c r="B732" s="19"/>
      <c r="C732" s="47"/>
      <c r="D732" s="20"/>
      <c r="E732" s="21"/>
      <c r="F732" s="21"/>
      <c r="G732" s="52"/>
      <c r="H732" s="52"/>
      <c r="I732" s="53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4.25" customHeight="1" x14ac:dyDescent="0.25">
      <c r="A733" s="19"/>
      <c r="B733" s="19"/>
      <c r="C733" s="47"/>
      <c r="D733" s="20"/>
      <c r="E733" s="21"/>
      <c r="F733" s="21"/>
      <c r="G733" s="52"/>
      <c r="H733" s="52"/>
      <c r="I733" s="53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4.25" customHeight="1" x14ac:dyDescent="0.25">
      <c r="A734" s="19"/>
      <c r="B734" s="19"/>
      <c r="C734" s="47"/>
      <c r="D734" s="20"/>
      <c r="E734" s="21"/>
      <c r="F734" s="21"/>
      <c r="G734" s="52"/>
      <c r="H734" s="52"/>
      <c r="I734" s="53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4.25" customHeight="1" x14ac:dyDescent="0.25">
      <c r="A735" s="19"/>
      <c r="B735" s="19"/>
      <c r="C735" s="47"/>
      <c r="D735" s="20"/>
      <c r="E735" s="21"/>
      <c r="F735" s="21"/>
      <c r="G735" s="52"/>
      <c r="H735" s="52"/>
      <c r="I735" s="53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4.25" customHeight="1" x14ac:dyDescent="0.25">
      <c r="A736" s="19"/>
      <c r="B736" s="19"/>
      <c r="C736" s="47"/>
      <c r="D736" s="20"/>
      <c r="E736" s="21"/>
      <c r="F736" s="21"/>
      <c r="G736" s="52"/>
      <c r="H736" s="52"/>
      <c r="I736" s="53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4.25" customHeight="1" x14ac:dyDescent="0.25">
      <c r="A737" s="19"/>
      <c r="B737" s="19"/>
      <c r="C737" s="47"/>
      <c r="D737" s="20"/>
      <c r="E737" s="21"/>
      <c r="F737" s="21"/>
      <c r="G737" s="52"/>
      <c r="H737" s="52"/>
      <c r="I737" s="53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4.25" customHeight="1" x14ac:dyDescent="0.25">
      <c r="A738" s="19"/>
      <c r="B738" s="19"/>
      <c r="C738" s="47"/>
      <c r="D738" s="20"/>
      <c r="E738" s="21"/>
      <c r="F738" s="21"/>
      <c r="G738" s="52"/>
      <c r="H738" s="52"/>
      <c r="I738" s="53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4.25" customHeight="1" x14ac:dyDescent="0.25">
      <c r="A739" s="19"/>
      <c r="B739" s="19"/>
      <c r="C739" s="47"/>
      <c r="D739" s="20"/>
      <c r="E739" s="21"/>
      <c r="F739" s="21"/>
      <c r="G739" s="52"/>
      <c r="H739" s="52"/>
      <c r="I739" s="53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4.25" customHeight="1" x14ac:dyDescent="0.25">
      <c r="A740" s="19"/>
      <c r="B740" s="19"/>
      <c r="C740" s="47"/>
      <c r="D740" s="20"/>
      <c r="E740" s="21"/>
      <c r="F740" s="21"/>
      <c r="G740" s="52"/>
      <c r="H740" s="52"/>
      <c r="I740" s="53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4.25" customHeight="1" x14ac:dyDescent="0.25">
      <c r="A741" s="19"/>
      <c r="B741" s="19"/>
      <c r="C741" s="47"/>
      <c r="D741" s="20"/>
      <c r="E741" s="21"/>
      <c r="F741" s="21"/>
      <c r="G741" s="52"/>
      <c r="H741" s="52"/>
      <c r="I741" s="53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4.25" customHeight="1" x14ac:dyDescent="0.25">
      <c r="A742" s="19"/>
      <c r="B742" s="19"/>
      <c r="C742" s="47"/>
      <c r="D742" s="20"/>
      <c r="E742" s="21"/>
      <c r="F742" s="21"/>
      <c r="G742" s="52"/>
      <c r="H742" s="52"/>
      <c r="I742" s="53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4.25" customHeight="1" x14ac:dyDescent="0.25">
      <c r="A743" s="19"/>
      <c r="B743" s="19"/>
      <c r="C743" s="47"/>
      <c r="D743" s="20"/>
      <c r="E743" s="21"/>
      <c r="F743" s="21"/>
      <c r="G743" s="52"/>
      <c r="H743" s="52"/>
      <c r="I743" s="53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4.25" customHeight="1" x14ac:dyDescent="0.25">
      <c r="A744" s="19"/>
      <c r="B744" s="19"/>
      <c r="C744" s="47"/>
      <c r="D744" s="20"/>
      <c r="E744" s="21"/>
      <c r="F744" s="21"/>
      <c r="G744" s="52"/>
      <c r="H744" s="52"/>
      <c r="I744" s="53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4.25" customHeight="1" x14ac:dyDescent="0.25">
      <c r="A745" s="19"/>
      <c r="B745" s="19"/>
      <c r="C745" s="47"/>
      <c r="D745" s="20"/>
      <c r="E745" s="21"/>
      <c r="F745" s="21"/>
      <c r="G745" s="52"/>
      <c r="H745" s="52"/>
      <c r="I745" s="53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4.25" customHeight="1" x14ac:dyDescent="0.25">
      <c r="A746" s="19"/>
      <c r="B746" s="19"/>
      <c r="C746" s="47"/>
      <c r="D746" s="20"/>
      <c r="E746" s="21"/>
      <c r="F746" s="21"/>
      <c r="G746" s="52"/>
      <c r="H746" s="52"/>
      <c r="I746" s="53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4.25" customHeight="1" x14ac:dyDescent="0.25">
      <c r="A747" s="19"/>
      <c r="B747" s="19"/>
      <c r="C747" s="47"/>
      <c r="D747" s="20"/>
      <c r="E747" s="21"/>
      <c r="F747" s="21"/>
      <c r="G747" s="52"/>
      <c r="H747" s="52"/>
      <c r="I747" s="53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4.25" customHeight="1" x14ac:dyDescent="0.25">
      <c r="A748" s="19"/>
      <c r="B748" s="19"/>
      <c r="C748" s="47"/>
      <c r="D748" s="20"/>
      <c r="E748" s="21"/>
      <c r="F748" s="21"/>
      <c r="G748" s="52"/>
      <c r="H748" s="52"/>
      <c r="I748" s="53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4.25" customHeight="1" x14ac:dyDescent="0.25">
      <c r="A749" s="19"/>
      <c r="B749" s="19"/>
      <c r="C749" s="47"/>
      <c r="D749" s="20"/>
      <c r="E749" s="21"/>
      <c r="F749" s="21"/>
      <c r="G749" s="52"/>
      <c r="H749" s="52"/>
      <c r="I749" s="53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4.25" customHeight="1" x14ac:dyDescent="0.25">
      <c r="A750" s="19"/>
      <c r="B750" s="19"/>
      <c r="C750" s="47"/>
      <c r="D750" s="20"/>
      <c r="E750" s="21"/>
      <c r="F750" s="21"/>
      <c r="G750" s="52"/>
      <c r="H750" s="52"/>
      <c r="I750" s="53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4.25" customHeight="1" x14ac:dyDescent="0.25">
      <c r="A751" s="19"/>
      <c r="B751" s="19"/>
      <c r="C751" s="47"/>
      <c r="D751" s="20"/>
      <c r="E751" s="21"/>
      <c r="F751" s="21"/>
      <c r="G751" s="52"/>
      <c r="H751" s="52"/>
      <c r="I751" s="53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4.25" customHeight="1" x14ac:dyDescent="0.25">
      <c r="A752" s="19"/>
      <c r="B752" s="19"/>
      <c r="C752" s="47"/>
      <c r="D752" s="20"/>
      <c r="E752" s="21"/>
      <c r="F752" s="21"/>
      <c r="G752" s="52"/>
      <c r="H752" s="52"/>
      <c r="I752" s="53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4.25" customHeight="1" x14ac:dyDescent="0.25">
      <c r="A753" s="19"/>
      <c r="B753" s="19"/>
      <c r="C753" s="47"/>
      <c r="D753" s="20"/>
      <c r="E753" s="21"/>
      <c r="F753" s="21"/>
      <c r="G753" s="52"/>
      <c r="H753" s="52"/>
      <c r="I753" s="53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4.25" customHeight="1" x14ac:dyDescent="0.25">
      <c r="A754" s="19"/>
      <c r="B754" s="19"/>
      <c r="C754" s="47"/>
      <c r="D754" s="20"/>
      <c r="E754" s="21"/>
      <c r="F754" s="21"/>
      <c r="G754" s="52"/>
      <c r="H754" s="52"/>
      <c r="I754" s="53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4.25" customHeight="1" x14ac:dyDescent="0.25">
      <c r="A755" s="19"/>
      <c r="B755" s="19"/>
      <c r="C755" s="47"/>
      <c r="D755" s="20"/>
      <c r="E755" s="21"/>
      <c r="F755" s="21"/>
      <c r="G755" s="52"/>
      <c r="H755" s="52"/>
      <c r="I755" s="53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4.25" customHeight="1" x14ac:dyDescent="0.25">
      <c r="A756" s="19"/>
      <c r="B756" s="19"/>
      <c r="C756" s="47"/>
      <c r="D756" s="20"/>
      <c r="E756" s="21"/>
      <c r="F756" s="21"/>
      <c r="G756" s="52"/>
      <c r="H756" s="52"/>
      <c r="I756" s="53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4.25" customHeight="1" x14ac:dyDescent="0.25">
      <c r="A757" s="19"/>
      <c r="B757" s="19"/>
      <c r="C757" s="47"/>
      <c r="D757" s="20"/>
      <c r="E757" s="21"/>
      <c r="F757" s="21"/>
      <c r="G757" s="52"/>
      <c r="H757" s="52"/>
      <c r="I757" s="53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4.25" customHeight="1" x14ac:dyDescent="0.25">
      <c r="A758" s="19"/>
      <c r="B758" s="19"/>
      <c r="C758" s="47"/>
      <c r="D758" s="20"/>
      <c r="E758" s="21"/>
      <c r="F758" s="21"/>
      <c r="G758" s="52"/>
      <c r="H758" s="52"/>
      <c r="I758" s="53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4.25" customHeight="1" x14ac:dyDescent="0.25">
      <c r="A759" s="19"/>
      <c r="B759" s="19"/>
      <c r="C759" s="47"/>
      <c r="D759" s="20"/>
      <c r="E759" s="21"/>
      <c r="F759" s="21"/>
      <c r="G759" s="52"/>
      <c r="H759" s="52"/>
      <c r="I759" s="53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4.25" customHeight="1" x14ac:dyDescent="0.25">
      <c r="A760" s="19"/>
      <c r="B760" s="19"/>
      <c r="C760" s="47"/>
      <c r="D760" s="20"/>
      <c r="E760" s="21"/>
      <c r="F760" s="21"/>
      <c r="G760" s="52"/>
      <c r="H760" s="52"/>
      <c r="I760" s="53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4.25" customHeight="1" x14ac:dyDescent="0.25">
      <c r="A761" s="19"/>
      <c r="B761" s="19"/>
      <c r="C761" s="47"/>
      <c r="D761" s="20"/>
      <c r="E761" s="21"/>
      <c r="F761" s="21"/>
      <c r="G761" s="52"/>
      <c r="H761" s="52"/>
      <c r="I761" s="53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4.25" customHeight="1" x14ac:dyDescent="0.25">
      <c r="A762" s="19"/>
      <c r="B762" s="19"/>
      <c r="C762" s="47"/>
      <c r="D762" s="20"/>
      <c r="E762" s="21"/>
      <c r="F762" s="21"/>
      <c r="G762" s="52"/>
      <c r="H762" s="52"/>
      <c r="I762" s="53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4.25" customHeight="1" x14ac:dyDescent="0.25">
      <c r="A763" s="19"/>
      <c r="B763" s="19"/>
      <c r="C763" s="47"/>
      <c r="D763" s="20"/>
      <c r="E763" s="21"/>
      <c r="F763" s="21"/>
      <c r="G763" s="52"/>
      <c r="H763" s="52"/>
      <c r="I763" s="53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4.25" customHeight="1" x14ac:dyDescent="0.25">
      <c r="A764" s="19"/>
      <c r="B764" s="19"/>
      <c r="C764" s="47"/>
      <c r="D764" s="20"/>
      <c r="E764" s="21"/>
      <c r="F764" s="21"/>
      <c r="G764" s="52"/>
      <c r="H764" s="52"/>
      <c r="I764" s="53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4.25" customHeight="1" x14ac:dyDescent="0.25">
      <c r="A765" s="19"/>
      <c r="B765" s="19"/>
      <c r="C765" s="47"/>
      <c r="D765" s="20"/>
      <c r="E765" s="21"/>
      <c r="F765" s="21"/>
      <c r="G765" s="52"/>
      <c r="H765" s="52"/>
      <c r="I765" s="53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4.25" customHeight="1" x14ac:dyDescent="0.25">
      <c r="A766" s="19"/>
      <c r="B766" s="19"/>
      <c r="C766" s="47"/>
      <c r="D766" s="20"/>
      <c r="E766" s="21"/>
      <c r="F766" s="21"/>
      <c r="G766" s="52"/>
      <c r="H766" s="52"/>
      <c r="I766" s="53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4.25" customHeight="1" x14ac:dyDescent="0.25">
      <c r="A767" s="19"/>
      <c r="B767" s="19"/>
      <c r="C767" s="47"/>
      <c r="D767" s="20"/>
      <c r="E767" s="21"/>
      <c r="F767" s="21"/>
      <c r="G767" s="52"/>
      <c r="H767" s="52"/>
      <c r="I767" s="53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4.25" customHeight="1" x14ac:dyDescent="0.25">
      <c r="A768" s="19"/>
      <c r="B768" s="19"/>
      <c r="C768" s="47"/>
      <c r="D768" s="20"/>
      <c r="E768" s="21"/>
      <c r="F768" s="21"/>
      <c r="G768" s="52"/>
      <c r="H768" s="52"/>
      <c r="I768" s="53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4.25" customHeight="1" x14ac:dyDescent="0.25">
      <c r="A769" s="19"/>
      <c r="B769" s="19"/>
      <c r="C769" s="47"/>
      <c r="D769" s="20"/>
      <c r="E769" s="21"/>
      <c r="F769" s="21"/>
      <c r="G769" s="52"/>
      <c r="H769" s="52"/>
      <c r="I769" s="53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4.25" customHeight="1" x14ac:dyDescent="0.25">
      <c r="A770" s="19"/>
      <c r="B770" s="19"/>
      <c r="C770" s="47"/>
      <c r="D770" s="20"/>
      <c r="E770" s="21"/>
      <c r="F770" s="21"/>
      <c r="G770" s="52"/>
      <c r="H770" s="52"/>
      <c r="I770" s="53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4.25" customHeight="1" x14ac:dyDescent="0.25">
      <c r="A771" s="19"/>
      <c r="B771" s="19"/>
      <c r="C771" s="47"/>
      <c r="D771" s="20"/>
      <c r="E771" s="21"/>
      <c r="F771" s="21"/>
      <c r="G771" s="52"/>
      <c r="H771" s="52"/>
      <c r="I771" s="53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4.25" customHeight="1" x14ac:dyDescent="0.25">
      <c r="A772" s="19"/>
      <c r="B772" s="19"/>
      <c r="C772" s="47"/>
      <c r="D772" s="20"/>
      <c r="E772" s="21"/>
      <c r="F772" s="21"/>
      <c r="G772" s="52"/>
      <c r="H772" s="52"/>
      <c r="I772" s="53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4.25" customHeight="1" x14ac:dyDescent="0.25">
      <c r="A773" s="19"/>
      <c r="B773" s="19"/>
      <c r="C773" s="47"/>
      <c r="D773" s="20"/>
      <c r="E773" s="21"/>
      <c r="F773" s="21"/>
      <c r="G773" s="52"/>
      <c r="H773" s="52"/>
      <c r="I773" s="53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4.25" customHeight="1" x14ac:dyDescent="0.25">
      <c r="A774" s="19"/>
      <c r="B774" s="19"/>
      <c r="C774" s="47"/>
      <c r="D774" s="20"/>
      <c r="E774" s="21"/>
      <c r="F774" s="21"/>
      <c r="G774" s="52"/>
      <c r="H774" s="52"/>
      <c r="I774" s="53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4.25" customHeight="1" x14ac:dyDescent="0.25">
      <c r="A775" s="19"/>
      <c r="B775" s="19"/>
      <c r="C775" s="47"/>
      <c r="D775" s="20"/>
      <c r="E775" s="21"/>
      <c r="F775" s="21"/>
      <c r="G775" s="52"/>
      <c r="H775" s="52"/>
      <c r="I775" s="53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4.25" customHeight="1" x14ac:dyDescent="0.25">
      <c r="A776" s="19"/>
      <c r="B776" s="19"/>
      <c r="C776" s="47"/>
      <c r="D776" s="20"/>
      <c r="E776" s="21"/>
      <c r="F776" s="21"/>
      <c r="G776" s="52"/>
      <c r="H776" s="52"/>
      <c r="I776" s="53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4.25" customHeight="1" x14ac:dyDescent="0.25">
      <c r="A777" s="19"/>
      <c r="B777" s="19"/>
      <c r="C777" s="47"/>
      <c r="D777" s="20"/>
      <c r="E777" s="21"/>
      <c r="F777" s="21"/>
      <c r="G777" s="52"/>
      <c r="H777" s="52"/>
      <c r="I777" s="53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4.25" customHeight="1" x14ac:dyDescent="0.25">
      <c r="A778" s="19"/>
      <c r="B778" s="19"/>
      <c r="C778" s="47"/>
      <c r="D778" s="20"/>
      <c r="E778" s="21"/>
      <c r="F778" s="21"/>
      <c r="G778" s="52"/>
      <c r="H778" s="52"/>
      <c r="I778" s="53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4.25" customHeight="1" x14ac:dyDescent="0.25">
      <c r="A779" s="19"/>
      <c r="B779" s="19"/>
      <c r="C779" s="47"/>
      <c r="D779" s="20"/>
      <c r="E779" s="21"/>
      <c r="F779" s="21"/>
      <c r="G779" s="52"/>
      <c r="H779" s="52"/>
      <c r="I779" s="53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4.25" customHeight="1" x14ac:dyDescent="0.25">
      <c r="A780" s="19"/>
      <c r="B780" s="19"/>
      <c r="C780" s="47"/>
      <c r="D780" s="20"/>
      <c r="E780" s="21"/>
      <c r="F780" s="21"/>
      <c r="G780" s="52"/>
      <c r="H780" s="52"/>
      <c r="I780" s="53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4.25" customHeight="1" x14ac:dyDescent="0.25">
      <c r="A781" s="19"/>
      <c r="B781" s="19"/>
      <c r="C781" s="47"/>
      <c r="D781" s="20"/>
      <c r="E781" s="21"/>
      <c r="F781" s="21"/>
      <c r="G781" s="52"/>
      <c r="H781" s="52"/>
      <c r="I781" s="53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4.25" customHeight="1" x14ac:dyDescent="0.25">
      <c r="A782" s="19"/>
      <c r="B782" s="19"/>
      <c r="C782" s="47"/>
      <c r="D782" s="20"/>
      <c r="E782" s="21"/>
      <c r="F782" s="21"/>
      <c r="G782" s="52"/>
      <c r="H782" s="52"/>
      <c r="I782" s="53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4.25" customHeight="1" x14ac:dyDescent="0.25">
      <c r="A783" s="19"/>
      <c r="B783" s="19"/>
      <c r="C783" s="47"/>
      <c r="D783" s="20"/>
      <c r="E783" s="21"/>
      <c r="F783" s="21"/>
      <c r="G783" s="52"/>
      <c r="H783" s="52"/>
      <c r="I783" s="53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4.25" customHeight="1" x14ac:dyDescent="0.25">
      <c r="A784" s="19"/>
      <c r="B784" s="19"/>
      <c r="C784" s="47"/>
      <c r="D784" s="20"/>
      <c r="E784" s="21"/>
      <c r="F784" s="21"/>
      <c r="G784" s="52"/>
      <c r="H784" s="52"/>
      <c r="I784" s="53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4.25" customHeight="1" x14ac:dyDescent="0.25">
      <c r="A785" s="19"/>
      <c r="B785" s="19"/>
      <c r="C785" s="47"/>
      <c r="D785" s="20"/>
      <c r="E785" s="21"/>
      <c r="F785" s="21"/>
      <c r="G785" s="52"/>
      <c r="H785" s="52"/>
      <c r="I785" s="53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4.25" customHeight="1" x14ac:dyDescent="0.25">
      <c r="A786" s="19"/>
      <c r="B786" s="19"/>
      <c r="C786" s="47"/>
      <c r="D786" s="20"/>
      <c r="E786" s="21"/>
      <c r="F786" s="21"/>
      <c r="G786" s="52"/>
      <c r="H786" s="52"/>
      <c r="I786" s="53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4.25" customHeight="1" x14ac:dyDescent="0.25">
      <c r="A787" s="19"/>
      <c r="B787" s="19"/>
      <c r="C787" s="47"/>
      <c r="D787" s="20"/>
      <c r="E787" s="21"/>
      <c r="F787" s="21"/>
      <c r="G787" s="52"/>
      <c r="H787" s="52"/>
      <c r="I787" s="53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4.25" customHeight="1" x14ac:dyDescent="0.25">
      <c r="A788" s="19"/>
      <c r="B788" s="19"/>
      <c r="C788" s="47"/>
      <c r="D788" s="20"/>
      <c r="E788" s="21"/>
      <c r="F788" s="21"/>
      <c r="G788" s="52"/>
      <c r="H788" s="52"/>
      <c r="I788" s="53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4.25" customHeight="1" x14ac:dyDescent="0.25">
      <c r="A789" s="19"/>
      <c r="B789" s="19"/>
      <c r="C789" s="47"/>
      <c r="D789" s="20"/>
      <c r="E789" s="21"/>
      <c r="F789" s="21"/>
      <c r="G789" s="52"/>
      <c r="H789" s="52"/>
      <c r="I789" s="53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4.25" customHeight="1" x14ac:dyDescent="0.25">
      <c r="A790" s="19"/>
      <c r="B790" s="19"/>
      <c r="C790" s="47"/>
      <c r="D790" s="20"/>
      <c r="E790" s="21"/>
      <c r="F790" s="21"/>
      <c r="G790" s="52"/>
      <c r="H790" s="52"/>
      <c r="I790" s="53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4.25" customHeight="1" x14ac:dyDescent="0.25">
      <c r="A791" s="19"/>
      <c r="B791" s="19"/>
      <c r="C791" s="47"/>
      <c r="D791" s="20"/>
      <c r="E791" s="21"/>
      <c r="F791" s="21"/>
      <c r="G791" s="52"/>
      <c r="H791" s="52"/>
      <c r="I791" s="53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4.25" customHeight="1" x14ac:dyDescent="0.25">
      <c r="A792" s="19"/>
      <c r="B792" s="19"/>
      <c r="C792" s="47"/>
      <c r="D792" s="20"/>
      <c r="E792" s="21"/>
      <c r="F792" s="21"/>
      <c r="G792" s="52"/>
      <c r="H792" s="52"/>
      <c r="I792" s="53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4.25" customHeight="1" x14ac:dyDescent="0.25">
      <c r="A793" s="19"/>
      <c r="B793" s="19"/>
      <c r="C793" s="47"/>
      <c r="D793" s="20"/>
      <c r="E793" s="21"/>
      <c r="F793" s="21"/>
      <c r="G793" s="52"/>
      <c r="H793" s="52"/>
      <c r="I793" s="53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4.25" customHeight="1" x14ac:dyDescent="0.25">
      <c r="A794" s="19"/>
      <c r="B794" s="19"/>
      <c r="C794" s="47"/>
      <c r="D794" s="20"/>
      <c r="E794" s="21"/>
      <c r="F794" s="21"/>
      <c r="G794" s="52"/>
      <c r="H794" s="52"/>
      <c r="I794" s="53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4.25" customHeight="1" x14ac:dyDescent="0.25">
      <c r="A795" s="19"/>
      <c r="B795" s="19"/>
      <c r="C795" s="47"/>
      <c r="D795" s="20"/>
      <c r="E795" s="21"/>
      <c r="F795" s="21"/>
      <c r="G795" s="52"/>
      <c r="H795" s="52"/>
      <c r="I795" s="53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4.25" customHeight="1" x14ac:dyDescent="0.25">
      <c r="A796" s="19"/>
      <c r="B796" s="19"/>
      <c r="C796" s="47"/>
      <c r="D796" s="20"/>
      <c r="E796" s="21"/>
      <c r="F796" s="21"/>
      <c r="G796" s="52"/>
      <c r="H796" s="52"/>
      <c r="I796" s="53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4.25" customHeight="1" x14ac:dyDescent="0.25">
      <c r="A797" s="19"/>
      <c r="B797" s="19"/>
      <c r="C797" s="47"/>
      <c r="D797" s="20"/>
      <c r="E797" s="21"/>
      <c r="F797" s="21"/>
      <c r="G797" s="52"/>
      <c r="H797" s="52"/>
      <c r="I797" s="53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4.25" customHeight="1" x14ac:dyDescent="0.25">
      <c r="A798" s="19"/>
      <c r="B798" s="19"/>
      <c r="C798" s="47"/>
      <c r="D798" s="20"/>
      <c r="E798" s="21"/>
      <c r="F798" s="21"/>
      <c r="G798" s="52"/>
      <c r="H798" s="52"/>
      <c r="I798" s="53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4.25" customHeight="1" x14ac:dyDescent="0.25">
      <c r="A799" s="19"/>
      <c r="B799" s="19"/>
      <c r="C799" s="47"/>
      <c r="D799" s="20"/>
      <c r="E799" s="21"/>
      <c r="F799" s="21"/>
      <c r="G799" s="52"/>
      <c r="H799" s="52"/>
      <c r="I799" s="53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4.25" customHeight="1" x14ac:dyDescent="0.25">
      <c r="A800" s="19"/>
      <c r="B800" s="19"/>
      <c r="C800" s="47"/>
      <c r="D800" s="20"/>
      <c r="E800" s="21"/>
      <c r="F800" s="21"/>
      <c r="G800" s="52"/>
      <c r="H800" s="52"/>
      <c r="I800" s="53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4.25" customHeight="1" x14ac:dyDescent="0.25">
      <c r="A801" s="19"/>
      <c r="B801" s="19"/>
      <c r="C801" s="47"/>
      <c r="D801" s="20"/>
      <c r="E801" s="21"/>
      <c r="F801" s="21"/>
      <c r="G801" s="52"/>
      <c r="H801" s="52"/>
      <c r="I801" s="53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4.25" customHeight="1" x14ac:dyDescent="0.25">
      <c r="A802" s="19"/>
      <c r="B802" s="19"/>
      <c r="C802" s="47"/>
      <c r="D802" s="20"/>
      <c r="E802" s="21"/>
      <c r="F802" s="21"/>
      <c r="G802" s="52"/>
      <c r="H802" s="52"/>
      <c r="I802" s="53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4.25" customHeight="1" x14ac:dyDescent="0.25">
      <c r="A803" s="19"/>
      <c r="B803" s="19"/>
      <c r="C803" s="47"/>
      <c r="D803" s="20"/>
      <c r="E803" s="21"/>
      <c r="F803" s="21"/>
      <c r="G803" s="52"/>
      <c r="H803" s="52"/>
      <c r="I803" s="53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4.25" customHeight="1" x14ac:dyDescent="0.25">
      <c r="A804" s="19"/>
      <c r="B804" s="19"/>
      <c r="C804" s="47"/>
      <c r="D804" s="20"/>
      <c r="E804" s="21"/>
      <c r="F804" s="21"/>
      <c r="G804" s="52"/>
      <c r="H804" s="52"/>
      <c r="I804" s="53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4.25" customHeight="1" x14ac:dyDescent="0.25">
      <c r="A805" s="19"/>
      <c r="B805" s="19"/>
      <c r="C805" s="47"/>
      <c r="D805" s="20"/>
      <c r="E805" s="21"/>
      <c r="F805" s="21"/>
      <c r="G805" s="52"/>
      <c r="H805" s="52"/>
      <c r="I805" s="53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4.25" customHeight="1" x14ac:dyDescent="0.25">
      <c r="A806" s="19"/>
      <c r="B806" s="19"/>
      <c r="C806" s="47"/>
      <c r="D806" s="20"/>
      <c r="E806" s="21"/>
      <c r="F806" s="21"/>
      <c r="G806" s="52"/>
      <c r="H806" s="52"/>
      <c r="I806" s="53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4.25" customHeight="1" x14ac:dyDescent="0.25">
      <c r="A807" s="19"/>
      <c r="B807" s="19"/>
      <c r="C807" s="47"/>
      <c r="D807" s="20"/>
      <c r="E807" s="21"/>
      <c r="F807" s="21"/>
      <c r="G807" s="52"/>
      <c r="H807" s="52"/>
      <c r="I807" s="53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4.25" customHeight="1" x14ac:dyDescent="0.25">
      <c r="A808" s="19"/>
      <c r="B808" s="19"/>
      <c r="C808" s="47"/>
      <c r="D808" s="20"/>
      <c r="E808" s="21"/>
      <c r="F808" s="21"/>
      <c r="G808" s="52"/>
      <c r="H808" s="52"/>
      <c r="I808" s="53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4.25" customHeight="1" x14ac:dyDescent="0.25">
      <c r="A809" s="19"/>
      <c r="B809" s="19"/>
      <c r="C809" s="47"/>
      <c r="D809" s="20"/>
      <c r="E809" s="21"/>
      <c r="F809" s="21"/>
      <c r="G809" s="52"/>
      <c r="H809" s="52"/>
      <c r="I809" s="53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4.25" customHeight="1" x14ac:dyDescent="0.25">
      <c r="A810" s="19"/>
      <c r="B810" s="19"/>
      <c r="C810" s="47"/>
      <c r="D810" s="20"/>
      <c r="E810" s="21"/>
      <c r="F810" s="21"/>
      <c r="G810" s="52"/>
      <c r="H810" s="52"/>
      <c r="I810" s="53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4.25" customHeight="1" x14ac:dyDescent="0.25">
      <c r="A811" s="19"/>
      <c r="B811" s="19"/>
      <c r="C811" s="47"/>
      <c r="D811" s="20"/>
      <c r="E811" s="21"/>
      <c r="F811" s="21"/>
      <c r="G811" s="52"/>
      <c r="H811" s="52"/>
      <c r="I811" s="53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4.25" customHeight="1" x14ac:dyDescent="0.25">
      <c r="A812" s="19"/>
      <c r="B812" s="19"/>
      <c r="C812" s="47"/>
      <c r="D812" s="20"/>
      <c r="E812" s="21"/>
      <c r="F812" s="21"/>
      <c r="G812" s="52"/>
      <c r="H812" s="52"/>
      <c r="I812" s="53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4.25" customHeight="1" x14ac:dyDescent="0.25">
      <c r="A813" s="19"/>
      <c r="B813" s="19"/>
      <c r="C813" s="47"/>
      <c r="D813" s="20"/>
      <c r="E813" s="21"/>
      <c r="F813" s="21"/>
      <c r="G813" s="52"/>
      <c r="H813" s="52"/>
      <c r="I813" s="53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4.25" customHeight="1" x14ac:dyDescent="0.25">
      <c r="A814" s="19"/>
      <c r="B814" s="19"/>
      <c r="C814" s="47"/>
      <c r="D814" s="20"/>
      <c r="E814" s="21"/>
      <c r="F814" s="21"/>
      <c r="G814" s="52"/>
      <c r="H814" s="52"/>
      <c r="I814" s="53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4.25" customHeight="1" x14ac:dyDescent="0.25">
      <c r="A815" s="19"/>
      <c r="B815" s="19"/>
      <c r="C815" s="47"/>
      <c r="D815" s="20"/>
      <c r="E815" s="21"/>
      <c r="F815" s="21"/>
      <c r="G815" s="52"/>
      <c r="H815" s="52"/>
      <c r="I815" s="53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4.25" customHeight="1" x14ac:dyDescent="0.25">
      <c r="A816" s="19"/>
      <c r="B816" s="19"/>
      <c r="C816" s="47"/>
      <c r="D816" s="20"/>
      <c r="E816" s="21"/>
      <c r="F816" s="21"/>
      <c r="G816" s="52"/>
      <c r="H816" s="52"/>
      <c r="I816" s="53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4.25" customHeight="1" x14ac:dyDescent="0.25">
      <c r="A817" s="19"/>
      <c r="B817" s="19"/>
      <c r="C817" s="47"/>
      <c r="D817" s="20"/>
      <c r="E817" s="21"/>
      <c r="F817" s="21"/>
      <c r="G817" s="52"/>
      <c r="H817" s="52"/>
      <c r="I817" s="53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4.25" customHeight="1" x14ac:dyDescent="0.25">
      <c r="A818" s="19"/>
      <c r="B818" s="19"/>
      <c r="C818" s="47"/>
      <c r="D818" s="20"/>
      <c r="E818" s="21"/>
      <c r="F818" s="21"/>
      <c r="G818" s="52"/>
      <c r="H818" s="52"/>
      <c r="I818" s="53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4.25" customHeight="1" x14ac:dyDescent="0.25">
      <c r="A819" s="19"/>
      <c r="B819" s="19"/>
      <c r="C819" s="47"/>
      <c r="D819" s="20"/>
      <c r="E819" s="21"/>
      <c r="F819" s="21"/>
      <c r="G819" s="52"/>
      <c r="H819" s="52"/>
      <c r="I819" s="53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4.25" customHeight="1" x14ac:dyDescent="0.25">
      <c r="A820" s="19"/>
      <c r="B820" s="19"/>
      <c r="C820" s="47"/>
      <c r="D820" s="20"/>
      <c r="E820" s="21"/>
      <c r="F820" s="21"/>
      <c r="G820" s="52"/>
      <c r="H820" s="52"/>
      <c r="I820" s="53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4.25" customHeight="1" x14ac:dyDescent="0.25">
      <c r="A821" s="19"/>
      <c r="B821" s="19"/>
      <c r="C821" s="47"/>
      <c r="D821" s="20"/>
      <c r="E821" s="21"/>
      <c r="F821" s="21"/>
      <c r="G821" s="52"/>
      <c r="H821" s="52"/>
      <c r="I821" s="53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4.25" customHeight="1" x14ac:dyDescent="0.25">
      <c r="A822" s="19"/>
      <c r="B822" s="19"/>
      <c r="C822" s="47"/>
      <c r="D822" s="20"/>
      <c r="E822" s="21"/>
      <c r="F822" s="21"/>
      <c r="G822" s="52"/>
      <c r="H822" s="52"/>
      <c r="I822" s="53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4.25" customHeight="1" x14ac:dyDescent="0.25">
      <c r="A823" s="19"/>
      <c r="B823" s="19"/>
      <c r="C823" s="47"/>
      <c r="D823" s="20"/>
      <c r="E823" s="21"/>
      <c r="F823" s="21"/>
      <c r="G823" s="52"/>
      <c r="H823" s="52"/>
      <c r="I823" s="53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4.25" customHeight="1" x14ac:dyDescent="0.25">
      <c r="A824" s="19"/>
      <c r="B824" s="19"/>
      <c r="C824" s="47"/>
      <c r="D824" s="20"/>
      <c r="E824" s="21"/>
      <c r="F824" s="21"/>
      <c r="G824" s="52"/>
      <c r="H824" s="52"/>
      <c r="I824" s="53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4.25" customHeight="1" x14ac:dyDescent="0.25">
      <c r="A825" s="19"/>
      <c r="B825" s="19"/>
      <c r="C825" s="47"/>
      <c r="D825" s="20"/>
      <c r="E825" s="21"/>
      <c r="F825" s="21"/>
      <c r="G825" s="52"/>
      <c r="H825" s="52"/>
      <c r="I825" s="53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4.25" customHeight="1" x14ac:dyDescent="0.25">
      <c r="A826" s="19"/>
      <c r="B826" s="19"/>
      <c r="C826" s="47"/>
      <c r="D826" s="20"/>
      <c r="E826" s="21"/>
      <c r="F826" s="21"/>
      <c r="G826" s="52"/>
      <c r="H826" s="52"/>
      <c r="I826" s="53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4.25" customHeight="1" x14ac:dyDescent="0.25">
      <c r="A827" s="19"/>
      <c r="B827" s="19"/>
      <c r="C827" s="47"/>
      <c r="D827" s="20"/>
      <c r="E827" s="21"/>
      <c r="F827" s="21"/>
      <c r="G827" s="52"/>
      <c r="H827" s="52"/>
      <c r="I827" s="53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4.25" customHeight="1" x14ac:dyDescent="0.25">
      <c r="A828" s="19"/>
      <c r="B828" s="19"/>
      <c r="C828" s="47"/>
      <c r="D828" s="20"/>
      <c r="E828" s="21"/>
      <c r="F828" s="21"/>
      <c r="G828" s="52"/>
      <c r="H828" s="52"/>
      <c r="I828" s="53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4.25" customHeight="1" x14ac:dyDescent="0.25">
      <c r="A829" s="19"/>
      <c r="B829" s="19"/>
      <c r="C829" s="47"/>
      <c r="D829" s="20"/>
      <c r="E829" s="21"/>
      <c r="F829" s="21"/>
      <c r="G829" s="52"/>
      <c r="H829" s="52"/>
      <c r="I829" s="53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4.25" customHeight="1" x14ac:dyDescent="0.25">
      <c r="A830" s="19"/>
      <c r="B830" s="19"/>
      <c r="C830" s="47"/>
      <c r="D830" s="20"/>
      <c r="E830" s="21"/>
      <c r="F830" s="21"/>
      <c r="G830" s="52"/>
      <c r="H830" s="52"/>
      <c r="I830" s="53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4.25" customHeight="1" x14ac:dyDescent="0.25">
      <c r="A831" s="19"/>
      <c r="B831" s="19"/>
      <c r="C831" s="47"/>
      <c r="D831" s="20"/>
      <c r="E831" s="21"/>
      <c r="F831" s="21"/>
      <c r="G831" s="52"/>
      <c r="H831" s="52"/>
      <c r="I831" s="53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4.25" customHeight="1" x14ac:dyDescent="0.25">
      <c r="A832" s="19"/>
      <c r="B832" s="19"/>
      <c r="C832" s="47"/>
      <c r="D832" s="20"/>
      <c r="E832" s="21"/>
      <c r="F832" s="21"/>
      <c r="G832" s="52"/>
      <c r="H832" s="52"/>
      <c r="I832" s="53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4.25" customHeight="1" x14ac:dyDescent="0.25">
      <c r="A833" s="19"/>
      <c r="B833" s="19"/>
      <c r="C833" s="47"/>
      <c r="D833" s="20"/>
      <c r="E833" s="21"/>
      <c r="F833" s="21"/>
      <c r="G833" s="52"/>
      <c r="H833" s="52"/>
      <c r="I833" s="53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4.25" customHeight="1" x14ac:dyDescent="0.25">
      <c r="A834" s="19"/>
      <c r="B834" s="19"/>
      <c r="C834" s="47"/>
      <c r="D834" s="20"/>
      <c r="E834" s="21"/>
      <c r="F834" s="21"/>
      <c r="G834" s="52"/>
      <c r="H834" s="52"/>
      <c r="I834" s="53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4.25" customHeight="1" x14ac:dyDescent="0.25">
      <c r="A835" s="19"/>
      <c r="B835" s="19"/>
      <c r="C835" s="47"/>
      <c r="D835" s="20"/>
      <c r="E835" s="21"/>
      <c r="F835" s="21"/>
      <c r="G835" s="52"/>
      <c r="H835" s="52"/>
      <c r="I835" s="53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4.25" customHeight="1" x14ac:dyDescent="0.25">
      <c r="A836" s="19"/>
      <c r="B836" s="19"/>
      <c r="C836" s="47"/>
      <c r="D836" s="20"/>
      <c r="E836" s="21"/>
      <c r="F836" s="21"/>
      <c r="G836" s="52"/>
      <c r="H836" s="52"/>
      <c r="I836" s="53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4.25" customHeight="1" x14ac:dyDescent="0.25">
      <c r="A837" s="19"/>
      <c r="B837" s="19"/>
      <c r="C837" s="47"/>
      <c r="D837" s="20"/>
      <c r="E837" s="21"/>
      <c r="F837" s="21"/>
      <c r="G837" s="52"/>
      <c r="H837" s="52"/>
      <c r="I837" s="53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4.25" customHeight="1" x14ac:dyDescent="0.25">
      <c r="A838" s="19"/>
      <c r="B838" s="19"/>
      <c r="C838" s="47"/>
      <c r="D838" s="20"/>
      <c r="E838" s="21"/>
      <c r="F838" s="21"/>
      <c r="G838" s="52"/>
      <c r="H838" s="52"/>
      <c r="I838" s="53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4.25" customHeight="1" x14ac:dyDescent="0.25">
      <c r="A839" s="19"/>
      <c r="B839" s="19"/>
      <c r="C839" s="47"/>
      <c r="D839" s="20"/>
      <c r="E839" s="21"/>
      <c r="F839" s="21"/>
      <c r="G839" s="52"/>
      <c r="H839" s="52"/>
      <c r="I839" s="53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4.25" customHeight="1" x14ac:dyDescent="0.25">
      <c r="A840" s="19"/>
      <c r="B840" s="19"/>
      <c r="C840" s="47"/>
      <c r="D840" s="20"/>
      <c r="E840" s="21"/>
      <c r="F840" s="21"/>
      <c r="G840" s="52"/>
      <c r="H840" s="52"/>
      <c r="I840" s="53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4.25" customHeight="1" x14ac:dyDescent="0.25">
      <c r="A841" s="19"/>
      <c r="B841" s="19"/>
      <c r="C841" s="47"/>
      <c r="D841" s="20"/>
      <c r="E841" s="21"/>
      <c r="F841" s="21"/>
      <c r="G841" s="52"/>
      <c r="H841" s="52"/>
      <c r="I841" s="53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4.25" customHeight="1" x14ac:dyDescent="0.25">
      <c r="A842" s="19"/>
      <c r="B842" s="19"/>
      <c r="C842" s="47"/>
      <c r="D842" s="20"/>
      <c r="E842" s="21"/>
      <c r="F842" s="21"/>
      <c r="G842" s="52"/>
      <c r="H842" s="52"/>
      <c r="I842" s="53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4.25" customHeight="1" x14ac:dyDescent="0.25">
      <c r="A843" s="19"/>
      <c r="B843" s="19"/>
      <c r="C843" s="47"/>
      <c r="D843" s="20"/>
      <c r="E843" s="21"/>
      <c r="F843" s="21"/>
      <c r="G843" s="52"/>
      <c r="H843" s="52"/>
      <c r="I843" s="53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4.25" customHeight="1" x14ac:dyDescent="0.25">
      <c r="A844" s="19"/>
      <c r="B844" s="19"/>
      <c r="C844" s="47"/>
      <c r="D844" s="20"/>
      <c r="E844" s="21"/>
      <c r="F844" s="21"/>
      <c r="G844" s="52"/>
      <c r="H844" s="52"/>
      <c r="I844" s="53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4.25" customHeight="1" x14ac:dyDescent="0.25">
      <c r="A845" s="19"/>
      <c r="B845" s="19"/>
      <c r="C845" s="47"/>
      <c r="D845" s="20"/>
      <c r="E845" s="21"/>
      <c r="F845" s="21"/>
      <c r="G845" s="52"/>
      <c r="H845" s="52"/>
      <c r="I845" s="53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4.25" customHeight="1" x14ac:dyDescent="0.25">
      <c r="A846" s="19"/>
      <c r="B846" s="19"/>
      <c r="C846" s="47"/>
      <c r="D846" s="20"/>
      <c r="E846" s="21"/>
      <c r="F846" s="21"/>
      <c r="G846" s="52"/>
      <c r="H846" s="52"/>
      <c r="I846" s="53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4.25" customHeight="1" x14ac:dyDescent="0.25">
      <c r="A847" s="19"/>
      <c r="B847" s="19"/>
      <c r="C847" s="47"/>
      <c r="D847" s="20"/>
      <c r="E847" s="21"/>
      <c r="F847" s="21"/>
      <c r="G847" s="52"/>
      <c r="H847" s="52"/>
      <c r="I847" s="53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4.25" customHeight="1" x14ac:dyDescent="0.25">
      <c r="A848" s="19"/>
      <c r="B848" s="19"/>
      <c r="C848" s="47"/>
      <c r="D848" s="20"/>
      <c r="E848" s="21"/>
      <c r="F848" s="21"/>
      <c r="G848" s="52"/>
      <c r="H848" s="52"/>
      <c r="I848" s="53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4.25" customHeight="1" x14ac:dyDescent="0.25">
      <c r="A849" s="19"/>
      <c r="B849" s="19"/>
      <c r="C849" s="47"/>
      <c r="D849" s="20"/>
      <c r="E849" s="21"/>
      <c r="F849" s="21"/>
      <c r="G849" s="52"/>
      <c r="H849" s="52"/>
      <c r="I849" s="53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4.25" customHeight="1" x14ac:dyDescent="0.25">
      <c r="A850" s="19"/>
      <c r="B850" s="19"/>
      <c r="C850" s="47"/>
      <c r="D850" s="20"/>
      <c r="E850" s="21"/>
      <c r="F850" s="21"/>
      <c r="G850" s="52"/>
      <c r="H850" s="52"/>
      <c r="I850" s="53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4.25" customHeight="1" x14ac:dyDescent="0.25">
      <c r="A851" s="19"/>
      <c r="B851" s="19"/>
      <c r="C851" s="47"/>
      <c r="D851" s="20"/>
      <c r="E851" s="21"/>
      <c r="F851" s="21"/>
      <c r="G851" s="52"/>
      <c r="H851" s="52"/>
      <c r="I851" s="53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4.25" customHeight="1" x14ac:dyDescent="0.25">
      <c r="A852" s="19"/>
      <c r="B852" s="19"/>
      <c r="C852" s="47"/>
      <c r="D852" s="20"/>
      <c r="E852" s="21"/>
      <c r="F852" s="21"/>
      <c r="G852" s="52"/>
      <c r="H852" s="52"/>
      <c r="I852" s="53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4.25" customHeight="1" x14ac:dyDescent="0.25">
      <c r="A853" s="19"/>
      <c r="B853" s="19"/>
      <c r="C853" s="47"/>
      <c r="D853" s="20"/>
      <c r="E853" s="21"/>
      <c r="F853" s="21"/>
      <c r="G853" s="52"/>
      <c r="H853" s="52"/>
      <c r="I853" s="53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4.25" customHeight="1" x14ac:dyDescent="0.25">
      <c r="A854" s="19"/>
      <c r="B854" s="19"/>
      <c r="C854" s="47"/>
      <c r="D854" s="20"/>
      <c r="E854" s="21"/>
      <c r="F854" s="21"/>
      <c r="G854" s="52"/>
      <c r="H854" s="52"/>
      <c r="I854" s="53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4.25" customHeight="1" x14ac:dyDescent="0.25">
      <c r="A855" s="19"/>
      <c r="B855" s="19"/>
      <c r="C855" s="47"/>
      <c r="D855" s="20"/>
      <c r="E855" s="21"/>
      <c r="F855" s="21"/>
      <c r="G855" s="52"/>
      <c r="H855" s="52"/>
      <c r="I855" s="53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4.25" customHeight="1" x14ac:dyDescent="0.25">
      <c r="A856" s="19"/>
      <c r="B856" s="19"/>
      <c r="C856" s="47"/>
      <c r="D856" s="20"/>
      <c r="E856" s="21"/>
      <c r="F856" s="21"/>
      <c r="G856" s="52"/>
      <c r="H856" s="52"/>
      <c r="I856" s="53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4.25" customHeight="1" x14ac:dyDescent="0.25">
      <c r="A857" s="19"/>
      <c r="B857" s="19"/>
      <c r="C857" s="47"/>
      <c r="D857" s="20"/>
      <c r="E857" s="21"/>
      <c r="F857" s="21"/>
      <c r="G857" s="52"/>
      <c r="H857" s="52"/>
      <c r="I857" s="53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4.25" customHeight="1" x14ac:dyDescent="0.25">
      <c r="A858" s="19"/>
      <c r="B858" s="19"/>
      <c r="C858" s="47"/>
      <c r="D858" s="20"/>
      <c r="E858" s="21"/>
      <c r="F858" s="21"/>
      <c r="G858" s="52"/>
      <c r="H858" s="52"/>
      <c r="I858" s="53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4.25" customHeight="1" x14ac:dyDescent="0.25">
      <c r="A859" s="19"/>
      <c r="B859" s="19"/>
      <c r="C859" s="47"/>
      <c r="D859" s="20"/>
      <c r="E859" s="21"/>
      <c r="F859" s="21"/>
      <c r="G859" s="52"/>
      <c r="H859" s="52"/>
      <c r="I859" s="53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4.25" customHeight="1" x14ac:dyDescent="0.25">
      <c r="A860" s="19"/>
      <c r="B860" s="19"/>
      <c r="C860" s="47"/>
      <c r="D860" s="20"/>
      <c r="E860" s="21"/>
      <c r="F860" s="21"/>
      <c r="G860" s="52"/>
      <c r="H860" s="52"/>
      <c r="I860" s="53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4.25" customHeight="1" x14ac:dyDescent="0.25">
      <c r="A861" s="19"/>
      <c r="B861" s="19"/>
      <c r="C861" s="47"/>
      <c r="D861" s="20"/>
      <c r="E861" s="21"/>
      <c r="F861" s="21"/>
      <c r="G861" s="52"/>
      <c r="H861" s="52"/>
      <c r="I861" s="53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4.25" customHeight="1" x14ac:dyDescent="0.25">
      <c r="A862" s="19"/>
      <c r="B862" s="19"/>
      <c r="C862" s="47"/>
      <c r="D862" s="20"/>
      <c r="E862" s="21"/>
      <c r="F862" s="21"/>
      <c r="G862" s="52"/>
      <c r="H862" s="52"/>
      <c r="I862" s="53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4.25" customHeight="1" x14ac:dyDescent="0.25">
      <c r="A863" s="19"/>
      <c r="B863" s="19"/>
      <c r="C863" s="47"/>
      <c r="D863" s="20"/>
      <c r="E863" s="21"/>
      <c r="F863" s="21"/>
      <c r="G863" s="52"/>
      <c r="H863" s="52"/>
      <c r="I863" s="53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4.25" customHeight="1" x14ac:dyDescent="0.25">
      <c r="A864" s="19"/>
      <c r="B864" s="19"/>
      <c r="C864" s="47"/>
      <c r="D864" s="20"/>
      <c r="E864" s="21"/>
      <c r="F864" s="21"/>
      <c r="G864" s="52"/>
      <c r="H864" s="52"/>
      <c r="I864" s="53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4.25" customHeight="1" x14ac:dyDescent="0.25">
      <c r="A865" s="19"/>
      <c r="B865" s="19"/>
      <c r="C865" s="47"/>
      <c r="D865" s="20"/>
      <c r="E865" s="21"/>
      <c r="F865" s="21"/>
      <c r="G865" s="52"/>
      <c r="H865" s="52"/>
      <c r="I865" s="53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4.25" customHeight="1" x14ac:dyDescent="0.25">
      <c r="A866" s="19"/>
      <c r="B866" s="19"/>
      <c r="C866" s="47"/>
      <c r="D866" s="20"/>
      <c r="E866" s="21"/>
      <c r="F866" s="21"/>
      <c r="G866" s="52"/>
      <c r="H866" s="52"/>
      <c r="I866" s="53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4.25" customHeight="1" x14ac:dyDescent="0.25">
      <c r="A867" s="19"/>
      <c r="B867" s="19"/>
      <c r="C867" s="47"/>
      <c r="D867" s="20"/>
      <c r="E867" s="21"/>
      <c r="F867" s="21"/>
      <c r="G867" s="52"/>
      <c r="H867" s="52"/>
      <c r="I867" s="53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4.25" customHeight="1" x14ac:dyDescent="0.25">
      <c r="A868" s="19"/>
      <c r="B868" s="19"/>
      <c r="C868" s="47"/>
      <c r="D868" s="20"/>
      <c r="E868" s="21"/>
      <c r="F868" s="21"/>
      <c r="G868" s="52"/>
      <c r="H868" s="52"/>
      <c r="I868" s="53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4.25" customHeight="1" x14ac:dyDescent="0.25">
      <c r="A869" s="19"/>
      <c r="B869" s="19"/>
      <c r="C869" s="47"/>
      <c r="D869" s="20"/>
      <c r="E869" s="21"/>
      <c r="F869" s="21"/>
      <c r="G869" s="52"/>
      <c r="H869" s="52"/>
      <c r="I869" s="53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4.25" customHeight="1" x14ac:dyDescent="0.25">
      <c r="A870" s="19"/>
      <c r="B870" s="19"/>
      <c r="C870" s="47"/>
      <c r="D870" s="20"/>
      <c r="E870" s="21"/>
      <c r="F870" s="21"/>
      <c r="G870" s="52"/>
      <c r="H870" s="52"/>
      <c r="I870" s="53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4.25" customHeight="1" x14ac:dyDescent="0.25">
      <c r="A871" s="19"/>
      <c r="B871" s="19"/>
      <c r="C871" s="47"/>
      <c r="D871" s="20"/>
      <c r="E871" s="21"/>
      <c r="F871" s="21"/>
      <c r="G871" s="52"/>
      <c r="H871" s="52"/>
      <c r="I871" s="53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4.25" customHeight="1" x14ac:dyDescent="0.25">
      <c r="A872" s="19"/>
      <c r="B872" s="19"/>
      <c r="C872" s="47"/>
      <c r="D872" s="20"/>
      <c r="E872" s="21"/>
      <c r="F872" s="21"/>
      <c r="G872" s="52"/>
      <c r="H872" s="52"/>
      <c r="I872" s="53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4.25" customHeight="1" x14ac:dyDescent="0.25">
      <c r="A873" s="19"/>
      <c r="B873" s="19"/>
      <c r="C873" s="47"/>
      <c r="D873" s="20"/>
      <c r="E873" s="21"/>
      <c r="F873" s="21"/>
      <c r="G873" s="52"/>
      <c r="H873" s="52"/>
      <c r="I873" s="53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4.25" customHeight="1" x14ac:dyDescent="0.25">
      <c r="A874" s="19"/>
      <c r="B874" s="19"/>
      <c r="C874" s="47"/>
      <c r="D874" s="20"/>
      <c r="E874" s="21"/>
      <c r="F874" s="21"/>
      <c r="G874" s="52"/>
      <c r="H874" s="52"/>
      <c r="I874" s="53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4.25" customHeight="1" x14ac:dyDescent="0.25">
      <c r="A875" s="19"/>
      <c r="B875" s="19"/>
      <c r="C875" s="47"/>
      <c r="D875" s="20"/>
      <c r="E875" s="21"/>
      <c r="F875" s="21"/>
      <c r="G875" s="52"/>
      <c r="H875" s="52"/>
      <c r="I875" s="53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4.25" customHeight="1" x14ac:dyDescent="0.25">
      <c r="A876" s="19"/>
      <c r="B876" s="19"/>
      <c r="C876" s="47"/>
      <c r="D876" s="20"/>
      <c r="E876" s="21"/>
      <c r="F876" s="21"/>
      <c r="G876" s="52"/>
      <c r="H876" s="52"/>
      <c r="I876" s="53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4.25" customHeight="1" x14ac:dyDescent="0.25">
      <c r="A877" s="19"/>
      <c r="B877" s="19"/>
      <c r="C877" s="47"/>
      <c r="D877" s="20"/>
      <c r="E877" s="21"/>
      <c r="F877" s="21"/>
      <c r="G877" s="52"/>
      <c r="H877" s="52"/>
      <c r="I877" s="53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4.25" customHeight="1" x14ac:dyDescent="0.25">
      <c r="A878" s="19"/>
      <c r="B878" s="19"/>
      <c r="C878" s="47"/>
      <c r="D878" s="20"/>
      <c r="E878" s="21"/>
      <c r="F878" s="21"/>
      <c r="G878" s="52"/>
      <c r="H878" s="52"/>
      <c r="I878" s="53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4.25" customHeight="1" x14ac:dyDescent="0.25">
      <c r="A879" s="19"/>
      <c r="B879" s="19"/>
      <c r="C879" s="47"/>
      <c r="D879" s="20"/>
      <c r="E879" s="21"/>
      <c r="F879" s="21"/>
      <c r="G879" s="52"/>
      <c r="H879" s="52"/>
      <c r="I879" s="53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4.25" customHeight="1" x14ac:dyDescent="0.25">
      <c r="A880" s="19"/>
      <c r="B880" s="19"/>
      <c r="C880" s="47"/>
      <c r="D880" s="20"/>
      <c r="E880" s="21"/>
      <c r="F880" s="21"/>
      <c r="G880" s="52"/>
      <c r="H880" s="52"/>
      <c r="I880" s="53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4.25" customHeight="1" x14ac:dyDescent="0.25">
      <c r="A881" s="19"/>
      <c r="B881" s="19"/>
      <c r="C881" s="47"/>
      <c r="D881" s="20"/>
      <c r="E881" s="21"/>
      <c r="F881" s="21"/>
      <c r="G881" s="52"/>
      <c r="H881" s="52"/>
      <c r="I881" s="53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4.25" customHeight="1" x14ac:dyDescent="0.25">
      <c r="A882" s="19"/>
      <c r="B882" s="19"/>
      <c r="C882" s="47"/>
      <c r="D882" s="20"/>
      <c r="E882" s="21"/>
      <c r="F882" s="21"/>
      <c r="G882" s="52"/>
      <c r="H882" s="52"/>
      <c r="I882" s="53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4.25" customHeight="1" x14ac:dyDescent="0.25">
      <c r="A883" s="19"/>
      <c r="B883" s="19"/>
      <c r="C883" s="47"/>
      <c r="D883" s="20"/>
      <c r="E883" s="21"/>
      <c r="F883" s="21"/>
      <c r="G883" s="52"/>
      <c r="H883" s="52"/>
      <c r="I883" s="53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4.25" customHeight="1" x14ac:dyDescent="0.25">
      <c r="A884" s="19"/>
      <c r="B884" s="19"/>
      <c r="C884" s="47"/>
      <c r="D884" s="20"/>
      <c r="E884" s="21"/>
      <c r="F884" s="21"/>
      <c r="G884" s="52"/>
      <c r="H884" s="52"/>
      <c r="I884" s="53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4.25" customHeight="1" x14ac:dyDescent="0.25">
      <c r="A885" s="19"/>
      <c r="B885" s="19"/>
      <c r="C885" s="47"/>
      <c r="D885" s="20"/>
      <c r="E885" s="21"/>
      <c r="F885" s="21"/>
      <c r="G885" s="52"/>
      <c r="H885" s="52"/>
      <c r="I885" s="53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4.25" customHeight="1" x14ac:dyDescent="0.25">
      <c r="A886" s="19"/>
      <c r="B886" s="19"/>
      <c r="C886" s="47"/>
      <c r="D886" s="20"/>
      <c r="E886" s="21"/>
      <c r="F886" s="21"/>
      <c r="G886" s="52"/>
      <c r="H886" s="52"/>
      <c r="I886" s="53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4.25" customHeight="1" x14ac:dyDescent="0.25">
      <c r="A887" s="19"/>
      <c r="B887" s="19"/>
      <c r="C887" s="47"/>
      <c r="D887" s="20"/>
      <c r="E887" s="21"/>
      <c r="F887" s="21"/>
      <c r="G887" s="52"/>
      <c r="H887" s="52"/>
      <c r="I887" s="53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4.25" customHeight="1" x14ac:dyDescent="0.25">
      <c r="A888" s="19"/>
      <c r="B888" s="19"/>
      <c r="C888" s="47"/>
      <c r="D888" s="20"/>
      <c r="E888" s="21"/>
      <c r="F888" s="21"/>
      <c r="G888" s="52"/>
      <c r="H888" s="52"/>
      <c r="I888" s="53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4.25" customHeight="1" x14ac:dyDescent="0.25">
      <c r="A889" s="19"/>
      <c r="B889" s="19"/>
      <c r="C889" s="47"/>
      <c r="D889" s="20"/>
      <c r="E889" s="21"/>
      <c r="F889" s="21"/>
      <c r="G889" s="52"/>
      <c r="H889" s="52"/>
      <c r="I889" s="53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4.25" customHeight="1" x14ac:dyDescent="0.25">
      <c r="A890" s="19"/>
      <c r="B890" s="19"/>
      <c r="C890" s="47"/>
      <c r="D890" s="20"/>
      <c r="E890" s="21"/>
      <c r="F890" s="21"/>
      <c r="G890" s="52"/>
      <c r="H890" s="52"/>
      <c r="I890" s="53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4.25" customHeight="1" x14ac:dyDescent="0.25">
      <c r="A891" s="19"/>
      <c r="B891" s="19"/>
      <c r="C891" s="47"/>
      <c r="D891" s="20"/>
      <c r="E891" s="21"/>
      <c r="F891" s="21"/>
      <c r="G891" s="52"/>
      <c r="H891" s="52"/>
      <c r="I891" s="53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4.25" customHeight="1" x14ac:dyDescent="0.25">
      <c r="A892" s="19"/>
      <c r="B892" s="19"/>
      <c r="C892" s="47"/>
      <c r="D892" s="20"/>
      <c r="E892" s="21"/>
      <c r="F892" s="21"/>
      <c r="G892" s="52"/>
      <c r="H892" s="52"/>
      <c r="I892" s="53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4.25" customHeight="1" x14ac:dyDescent="0.25">
      <c r="A893" s="19"/>
      <c r="B893" s="19"/>
      <c r="C893" s="47"/>
      <c r="D893" s="20"/>
      <c r="E893" s="21"/>
      <c r="F893" s="21"/>
      <c r="G893" s="52"/>
      <c r="H893" s="52"/>
      <c r="I893" s="53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4.25" customHeight="1" x14ac:dyDescent="0.25">
      <c r="A894" s="19"/>
      <c r="B894" s="19"/>
      <c r="C894" s="47"/>
      <c r="D894" s="20"/>
      <c r="E894" s="21"/>
      <c r="F894" s="21"/>
      <c r="G894" s="52"/>
      <c r="H894" s="52"/>
      <c r="I894" s="53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4.25" customHeight="1" x14ac:dyDescent="0.25">
      <c r="A895" s="19"/>
      <c r="B895" s="19"/>
      <c r="C895" s="47"/>
      <c r="D895" s="20"/>
      <c r="E895" s="21"/>
      <c r="F895" s="21"/>
      <c r="G895" s="52"/>
      <c r="H895" s="52"/>
      <c r="I895" s="53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4.25" customHeight="1" x14ac:dyDescent="0.25">
      <c r="A896" s="19"/>
      <c r="B896" s="19"/>
      <c r="C896" s="47"/>
      <c r="D896" s="20"/>
      <c r="E896" s="21"/>
      <c r="F896" s="21"/>
      <c r="G896" s="52"/>
      <c r="H896" s="52"/>
      <c r="I896" s="53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4.25" customHeight="1" x14ac:dyDescent="0.25">
      <c r="A897" s="19"/>
      <c r="B897" s="19"/>
      <c r="C897" s="47"/>
      <c r="D897" s="20"/>
      <c r="E897" s="21"/>
      <c r="F897" s="21"/>
      <c r="G897" s="52"/>
      <c r="H897" s="52"/>
      <c r="I897" s="53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4.25" customHeight="1" x14ac:dyDescent="0.25">
      <c r="A898" s="19"/>
      <c r="B898" s="19"/>
      <c r="C898" s="47"/>
      <c r="D898" s="20"/>
      <c r="E898" s="21"/>
      <c r="F898" s="21"/>
      <c r="G898" s="52"/>
      <c r="H898" s="52"/>
      <c r="I898" s="53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4.25" customHeight="1" x14ac:dyDescent="0.25">
      <c r="A899" s="19"/>
      <c r="B899" s="19"/>
      <c r="C899" s="47"/>
      <c r="D899" s="20"/>
      <c r="E899" s="21"/>
      <c r="F899" s="21"/>
      <c r="G899" s="52"/>
      <c r="H899" s="52"/>
      <c r="I899" s="53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4.25" customHeight="1" x14ac:dyDescent="0.25">
      <c r="A900" s="19"/>
      <c r="B900" s="19"/>
      <c r="C900" s="47"/>
      <c r="D900" s="20"/>
      <c r="E900" s="21"/>
      <c r="F900" s="21"/>
      <c r="G900" s="52"/>
      <c r="H900" s="52"/>
      <c r="I900" s="53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4.25" customHeight="1" x14ac:dyDescent="0.25">
      <c r="A901" s="19"/>
      <c r="B901" s="19"/>
      <c r="C901" s="47"/>
      <c r="D901" s="20"/>
      <c r="E901" s="21"/>
      <c r="F901" s="21"/>
      <c r="G901" s="52"/>
      <c r="H901" s="52"/>
      <c r="I901" s="53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4.25" customHeight="1" x14ac:dyDescent="0.25">
      <c r="A902" s="19"/>
      <c r="B902" s="19"/>
      <c r="C902" s="47"/>
      <c r="D902" s="20"/>
      <c r="E902" s="21"/>
      <c r="F902" s="21"/>
      <c r="G902" s="52"/>
      <c r="H902" s="52"/>
      <c r="I902" s="53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4.25" customHeight="1" x14ac:dyDescent="0.25">
      <c r="A903" s="19"/>
      <c r="B903" s="19"/>
      <c r="C903" s="47"/>
      <c r="D903" s="20"/>
      <c r="E903" s="21"/>
      <c r="F903" s="21"/>
      <c r="G903" s="52"/>
      <c r="H903" s="52"/>
      <c r="I903" s="53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4.25" customHeight="1" x14ac:dyDescent="0.25">
      <c r="A904" s="19"/>
      <c r="B904" s="19"/>
      <c r="C904" s="47"/>
      <c r="D904" s="20"/>
      <c r="E904" s="21"/>
      <c r="F904" s="21"/>
      <c r="G904" s="52"/>
      <c r="H904" s="52"/>
      <c r="I904" s="53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4.25" customHeight="1" x14ac:dyDescent="0.25">
      <c r="A905" s="19"/>
      <c r="B905" s="19"/>
      <c r="C905" s="47"/>
      <c r="D905" s="20"/>
      <c r="E905" s="21"/>
      <c r="F905" s="21"/>
      <c r="G905" s="52"/>
      <c r="H905" s="52"/>
      <c r="I905" s="53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4.25" customHeight="1" x14ac:dyDescent="0.25">
      <c r="A906" s="19"/>
      <c r="B906" s="19"/>
      <c r="C906" s="47"/>
      <c r="D906" s="20"/>
      <c r="E906" s="21"/>
      <c r="F906" s="21"/>
      <c r="G906" s="52"/>
      <c r="H906" s="52"/>
      <c r="I906" s="53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4.25" customHeight="1" x14ac:dyDescent="0.25">
      <c r="A907" s="19"/>
      <c r="B907" s="19"/>
      <c r="C907" s="47"/>
      <c r="D907" s="20"/>
      <c r="E907" s="21"/>
      <c r="F907" s="21"/>
      <c r="G907" s="52"/>
      <c r="H907" s="52"/>
      <c r="I907" s="53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4.25" customHeight="1" x14ac:dyDescent="0.25">
      <c r="A908" s="19"/>
      <c r="B908" s="19"/>
      <c r="C908" s="47"/>
      <c r="D908" s="20"/>
      <c r="E908" s="21"/>
      <c r="F908" s="21"/>
      <c r="G908" s="52"/>
      <c r="H908" s="52"/>
      <c r="I908" s="53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4.25" customHeight="1" x14ac:dyDescent="0.25">
      <c r="A909" s="19"/>
      <c r="B909" s="19"/>
      <c r="C909" s="47"/>
      <c r="D909" s="20"/>
      <c r="E909" s="21"/>
      <c r="F909" s="21"/>
      <c r="G909" s="52"/>
      <c r="H909" s="52"/>
      <c r="I909" s="53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4.25" customHeight="1" x14ac:dyDescent="0.25">
      <c r="A910" s="19"/>
      <c r="B910" s="19"/>
      <c r="C910" s="47"/>
      <c r="D910" s="20"/>
      <c r="E910" s="21"/>
      <c r="F910" s="21"/>
      <c r="G910" s="52"/>
      <c r="H910" s="52"/>
      <c r="I910" s="53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4.25" customHeight="1" x14ac:dyDescent="0.25">
      <c r="A911" s="19"/>
      <c r="B911" s="19"/>
      <c r="C911" s="47"/>
      <c r="D911" s="20"/>
      <c r="E911" s="21"/>
      <c r="F911" s="21"/>
      <c r="G911" s="52"/>
      <c r="H911" s="52"/>
      <c r="I911" s="53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4.25" customHeight="1" x14ac:dyDescent="0.25">
      <c r="A912" s="19"/>
      <c r="B912" s="19"/>
      <c r="C912" s="47"/>
      <c r="D912" s="20"/>
      <c r="E912" s="21"/>
      <c r="F912" s="21"/>
      <c r="G912" s="52"/>
      <c r="H912" s="52"/>
      <c r="I912" s="53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4.25" customHeight="1" x14ac:dyDescent="0.25">
      <c r="A913" s="19"/>
      <c r="B913" s="19"/>
      <c r="C913" s="47"/>
      <c r="D913" s="20"/>
      <c r="E913" s="21"/>
      <c r="F913" s="21"/>
      <c r="G913" s="52"/>
      <c r="H913" s="52"/>
      <c r="I913" s="53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4.25" customHeight="1" x14ac:dyDescent="0.25">
      <c r="A914" s="19"/>
      <c r="B914" s="19"/>
      <c r="C914" s="47"/>
      <c r="D914" s="20"/>
      <c r="E914" s="21"/>
      <c r="F914" s="21"/>
      <c r="G914" s="52"/>
      <c r="H914" s="52"/>
      <c r="I914" s="53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4.25" customHeight="1" x14ac:dyDescent="0.25">
      <c r="A915" s="19"/>
      <c r="B915" s="19"/>
      <c r="C915" s="47"/>
      <c r="D915" s="20"/>
      <c r="E915" s="21"/>
      <c r="F915" s="21"/>
      <c r="G915" s="52"/>
      <c r="H915" s="52"/>
      <c r="I915" s="53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4.25" customHeight="1" x14ac:dyDescent="0.25">
      <c r="A916" s="19"/>
      <c r="B916" s="19"/>
      <c r="C916" s="47"/>
      <c r="D916" s="20"/>
      <c r="E916" s="21"/>
      <c r="F916" s="21"/>
      <c r="G916" s="52"/>
      <c r="H916" s="52"/>
      <c r="I916" s="53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4.25" customHeight="1" x14ac:dyDescent="0.25">
      <c r="A917" s="19"/>
      <c r="B917" s="19"/>
      <c r="C917" s="47"/>
      <c r="D917" s="20"/>
      <c r="E917" s="21"/>
      <c r="F917" s="21"/>
      <c r="G917" s="52"/>
      <c r="H917" s="52"/>
      <c r="I917" s="53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4.25" customHeight="1" x14ac:dyDescent="0.25">
      <c r="A918" s="19"/>
      <c r="B918" s="19"/>
      <c r="C918" s="47"/>
      <c r="D918" s="20"/>
      <c r="E918" s="21"/>
      <c r="F918" s="21"/>
      <c r="G918" s="52"/>
      <c r="H918" s="52"/>
      <c r="I918" s="53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4.25" customHeight="1" x14ac:dyDescent="0.25">
      <c r="A919" s="19"/>
      <c r="B919" s="19"/>
      <c r="C919" s="47"/>
      <c r="D919" s="20"/>
      <c r="E919" s="21"/>
      <c r="F919" s="21"/>
      <c r="G919" s="52"/>
      <c r="H919" s="52"/>
      <c r="I919" s="53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4.25" customHeight="1" x14ac:dyDescent="0.25">
      <c r="A920" s="19"/>
      <c r="B920" s="19"/>
      <c r="C920" s="47"/>
      <c r="D920" s="20"/>
      <c r="E920" s="21"/>
      <c r="F920" s="21"/>
      <c r="G920" s="52"/>
      <c r="H920" s="52"/>
      <c r="I920" s="53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4.25" customHeight="1" x14ac:dyDescent="0.25">
      <c r="A921" s="19"/>
      <c r="B921" s="19"/>
      <c r="C921" s="47"/>
      <c r="D921" s="20"/>
      <c r="E921" s="21"/>
      <c r="F921" s="21"/>
      <c r="G921" s="52"/>
      <c r="H921" s="52"/>
      <c r="I921" s="53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4.25" customHeight="1" x14ac:dyDescent="0.25">
      <c r="A922" s="19"/>
      <c r="B922" s="19"/>
      <c r="C922" s="47"/>
      <c r="D922" s="20"/>
      <c r="E922" s="21"/>
      <c r="F922" s="21"/>
      <c r="G922" s="52"/>
      <c r="H922" s="52"/>
      <c r="I922" s="53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4.25" customHeight="1" x14ac:dyDescent="0.25">
      <c r="A923" s="19"/>
      <c r="B923" s="19"/>
      <c r="C923" s="47"/>
      <c r="D923" s="20"/>
      <c r="E923" s="21"/>
      <c r="F923" s="21"/>
      <c r="G923" s="52"/>
      <c r="H923" s="52"/>
      <c r="I923" s="53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4.25" customHeight="1" x14ac:dyDescent="0.25">
      <c r="A924" s="19"/>
      <c r="B924" s="19"/>
      <c r="C924" s="47"/>
      <c r="D924" s="20"/>
      <c r="E924" s="21"/>
      <c r="F924" s="21"/>
      <c r="G924" s="52"/>
      <c r="H924" s="52"/>
      <c r="I924" s="53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4.25" customHeight="1" x14ac:dyDescent="0.25">
      <c r="A925" s="19"/>
      <c r="B925" s="19"/>
      <c r="C925" s="47"/>
      <c r="D925" s="20"/>
      <c r="E925" s="21"/>
      <c r="F925" s="21"/>
      <c r="G925" s="52"/>
      <c r="H925" s="52"/>
      <c r="I925" s="53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4.25" customHeight="1" x14ac:dyDescent="0.25">
      <c r="A926" s="19"/>
      <c r="B926" s="19"/>
      <c r="C926" s="47"/>
      <c r="D926" s="20"/>
      <c r="E926" s="21"/>
      <c r="F926" s="21"/>
      <c r="G926" s="52"/>
      <c r="H926" s="52"/>
      <c r="I926" s="53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4.25" customHeight="1" x14ac:dyDescent="0.25">
      <c r="A927" s="19"/>
      <c r="B927" s="19"/>
      <c r="C927" s="47"/>
      <c r="D927" s="20"/>
      <c r="E927" s="21"/>
      <c r="F927" s="21"/>
      <c r="G927" s="52"/>
      <c r="H927" s="52"/>
      <c r="I927" s="53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4.25" customHeight="1" x14ac:dyDescent="0.25">
      <c r="A928" s="19"/>
      <c r="B928" s="19"/>
      <c r="C928" s="47"/>
      <c r="D928" s="20"/>
      <c r="E928" s="21"/>
      <c r="F928" s="21"/>
      <c r="G928" s="52"/>
      <c r="H928" s="52"/>
      <c r="I928" s="53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4.25" customHeight="1" x14ac:dyDescent="0.25">
      <c r="A929" s="19"/>
      <c r="B929" s="19"/>
      <c r="C929" s="47"/>
      <c r="D929" s="20"/>
      <c r="E929" s="21"/>
      <c r="F929" s="21"/>
      <c r="G929" s="52"/>
      <c r="H929" s="52"/>
      <c r="I929" s="53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4.25" customHeight="1" x14ac:dyDescent="0.25">
      <c r="A930" s="19"/>
      <c r="B930" s="19"/>
      <c r="C930" s="47"/>
      <c r="D930" s="20"/>
      <c r="E930" s="21"/>
      <c r="F930" s="21"/>
      <c r="G930" s="52"/>
      <c r="H930" s="52"/>
      <c r="I930" s="53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4.25" customHeight="1" x14ac:dyDescent="0.25">
      <c r="A931" s="19"/>
      <c r="B931" s="19"/>
      <c r="C931" s="47"/>
      <c r="D931" s="20"/>
      <c r="E931" s="21"/>
      <c r="F931" s="21"/>
      <c r="G931" s="52"/>
      <c r="H931" s="52"/>
      <c r="I931" s="53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4.25" customHeight="1" x14ac:dyDescent="0.25">
      <c r="A932" s="19"/>
      <c r="B932" s="19"/>
      <c r="C932" s="47"/>
      <c r="D932" s="20"/>
      <c r="E932" s="21"/>
      <c r="F932" s="21"/>
      <c r="G932" s="52"/>
      <c r="H932" s="52"/>
      <c r="I932" s="53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4.25" customHeight="1" x14ac:dyDescent="0.25">
      <c r="A933" s="19"/>
      <c r="B933" s="19"/>
      <c r="C933" s="47"/>
      <c r="D933" s="20"/>
      <c r="E933" s="21"/>
      <c r="F933" s="21"/>
      <c r="G933" s="52"/>
      <c r="H933" s="52"/>
      <c r="I933" s="53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4.25" customHeight="1" x14ac:dyDescent="0.25">
      <c r="A934" s="19"/>
      <c r="B934" s="19"/>
      <c r="C934" s="47"/>
      <c r="D934" s="20"/>
      <c r="E934" s="21"/>
      <c r="F934" s="21"/>
      <c r="G934" s="52"/>
      <c r="H934" s="52"/>
      <c r="I934" s="53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4.25" customHeight="1" x14ac:dyDescent="0.25">
      <c r="A935" s="19"/>
      <c r="B935" s="19"/>
      <c r="C935" s="47"/>
      <c r="D935" s="20"/>
      <c r="E935" s="21"/>
      <c r="F935" s="21"/>
      <c r="G935" s="52"/>
      <c r="H935" s="52"/>
      <c r="I935" s="53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4.25" customHeight="1" x14ac:dyDescent="0.25">
      <c r="A936" s="19"/>
      <c r="B936" s="19"/>
      <c r="C936" s="47"/>
      <c r="D936" s="20"/>
      <c r="E936" s="21"/>
      <c r="F936" s="21"/>
      <c r="G936" s="52"/>
      <c r="H936" s="52"/>
      <c r="I936" s="53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4.25" customHeight="1" x14ac:dyDescent="0.25">
      <c r="A937" s="19"/>
      <c r="B937" s="19"/>
      <c r="C937" s="47"/>
      <c r="D937" s="20"/>
      <c r="E937" s="21"/>
      <c r="F937" s="21"/>
      <c r="G937" s="52"/>
      <c r="H937" s="52"/>
      <c r="I937" s="53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4.25" customHeight="1" x14ac:dyDescent="0.25">
      <c r="A938" s="19"/>
      <c r="B938" s="19"/>
      <c r="C938" s="47"/>
      <c r="D938" s="20"/>
      <c r="E938" s="21"/>
      <c r="F938" s="21"/>
      <c r="G938" s="52"/>
      <c r="H938" s="52"/>
      <c r="I938" s="53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4.25" customHeight="1" x14ac:dyDescent="0.25">
      <c r="A939" s="19"/>
      <c r="B939" s="19"/>
      <c r="C939" s="47"/>
      <c r="D939" s="20"/>
      <c r="E939" s="21"/>
      <c r="F939" s="21"/>
      <c r="G939" s="52"/>
      <c r="H939" s="52"/>
      <c r="I939" s="53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4.25" customHeight="1" x14ac:dyDescent="0.25">
      <c r="A940" s="19"/>
      <c r="B940" s="19"/>
      <c r="C940" s="47"/>
      <c r="D940" s="20"/>
      <c r="E940" s="21"/>
      <c r="F940" s="21"/>
      <c r="G940" s="52"/>
      <c r="H940" s="52"/>
      <c r="I940" s="53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4.25" customHeight="1" x14ac:dyDescent="0.25">
      <c r="A941" s="19"/>
      <c r="B941" s="19"/>
      <c r="C941" s="47"/>
      <c r="D941" s="20"/>
      <c r="E941" s="21"/>
      <c r="F941" s="21"/>
      <c r="G941" s="52"/>
      <c r="H941" s="52"/>
      <c r="I941" s="53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4.25" customHeight="1" x14ac:dyDescent="0.25">
      <c r="A942" s="19"/>
      <c r="B942" s="19"/>
      <c r="C942" s="47"/>
      <c r="D942" s="20"/>
      <c r="E942" s="21"/>
      <c r="F942" s="21"/>
      <c r="G942" s="52"/>
      <c r="H942" s="52"/>
      <c r="I942" s="53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4.25" customHeight="1" x14ac:dyDescent="0.25">
      <c r="A943" s="19"/>
      <c r="B943" s="19"/>
      <c r="C943" s="47"/>
      <c r="D943" s="20"/>
      <c r="E943" s="21"/>
      <c r="F943" s="21"/>
      <c r="G943" s="52"/>
      <c r="H943" s="52"/>
      <c r="I943" s="53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4.25" customHeight="1" x14ac:dyDescent="0.25">
      <c r="A944" s="19"/>
      <c r="B944" s="19"/>
      <c r="C944" s="47"/>
      <c r="D944" s="20"/>
      <c r="E944" s="21"/>
      <c r="F944" s="21"/>
      <c r="G944" s="52"/>
      <c r="H944" s="52"/>
      <c r="I944" s="53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4.25" customHeight="1" x14ac:dyDescent="0.25">
      <c r="A945" s="19"/>
      <c r="B945" s="19"/>
      <c r="C945" s="47"/>
      <c r="D945" s="20"/>
      <c r="E945" s="21"/>
      <c r="F945" s="21"/>
      <c r="G945" s="52"/>
      <c r="H945" s="52"/>
      <c r="I945" s="53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4.25" customHeight="1" x14ac:dyDescent="0.25">
      <c r="A946" s="19"/>
      <c r="B946" s="19"/>
      <c r="C946" s="47"/>
      <c r="D946" s="20"/>
      <c r="E946" s="21"/>
      <c r="F946" s="21"/>
      <c r="G946" s="52"/>
      <c r="H946" s="52"/>
      <c r="I946" s="53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4.25" customHeight="1" x14ac:dyDescent="0.25">
      <c r="A947" s="19"/>
      <c r="B947" s="19"/>
      <c r="C947" s="47"/>
      <c r="D947" s="20"/>
      <c r="E947" s="21"/>
      <c r="F947" s="21"/>
      <c r="G947" s="52"/>
      <c r="H947" s="52"/>
      <c r="I947" s="53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4.25" customHeight="1" x14ac:dyDescent="0.25">
      <c r="A948" s="19"/>
      <c r="B948" s="19"/>
      <c r="C948" s="47"/>
      <c r="D948" s="20"/>
      <c r="E948" s="21"/>
      <c r="F948" s="21"/>
      <c r="G948" s="52"/>
      <c r="H948" s="52"/>
      <c r="I948" s="53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4.25" customHeight="1" x14ac:dyDescent="0.25">
      <c r="A949" s="19"/>
      <c r="B949" s="19"/>
      <c r="C949" s="47"/>
      <c r="D949" s="20"/>
      <c r="E949" s="21"/>
      <c r="F949" s="21"/>
      <c r="G949" s="52"/>
      <c r="H949" s="52"/>
      <c r="I949" s="53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4.25" customHeight="1" x14ac:dyDescent="0.25">
      <c r="A950" s="19"/>
      <c r="B950" s="19"/>
      <c r="C950" s="47"/>
      <c r="D950" s="20"/>
      <c r="E950" s="21"/>
      <c r="F950" s="21"/>
      <c r="G950" s="52"/>
      <c r="H950" s="52"/>
      <c r="I950" s="53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4.25" customHeight="1" x14ac:dyDescent="0.25">
      <c r="A951" s="19"/>
      <c r="B951" s="19"/>
      <c r="C951" s="47"/>
      <c r="D951" s="20"/>
      <c r="E951" s="21"/>
      <c r="F951" s="21"/>
      <c r="G951" s="52"/>
      <c r="H951" s="52"/>
      <c r="I951" s="53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4.25" customHeight="1" x14ac:dyDescent="0.25">
      <c r="A952" s="19"/>
      <c r="B952" s="19"/>
      <c r="C952" s="47"/>
      <c r="D952" s="20"/>
      <c r="E952" s="21"/>
      <c r="F952" s="21"/>
      <c r="G952" s="52"/>
      <c r="H952" s="52"/>
      <c r="I952" s="53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4.25" customHeight="1" x14ac:dyDescent="0.25">
      <c r="A953" s="19"/>
      <c r="B953" s="19"/>
      <c r="C953" s="47"/>
      <c r="D953" s="20"/>
      <c r="E953" s="21"/>
      <c r="F953" s="21"/>
      <c r="G953" s="52"/>
      <c r="H953" s="52"/>
      <c r="I953" s="53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4.25" customHeight="1" x14ac:dyDescent="0.25">
      <c r="A954" s="19"/>
      <c r="B954" s="19"/>
      <c r="C954" s="47"/>
      <c r="D954" s="20"/>
      <c r="E954" s="21"/>
      <c r="F954" s="21"/>
      <c r="G954" s="52"/>
      <c r="H954" s="52"/>
      <c r="I954" s="53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4.25" customHeight="1" x14ac:dyDescent="0.25">
      <c r="A955" s="19"/>
      <c r="B955" s="19"/>
      <c r="C955" s="47"/>
      <c r="D955" s="20"/>
      <c r="E955" s="21"/>
      <c r="F955" s="21"/>
      <c r="G955" s="52"/>
      <c r="H955" s="52"/>
      <c r="I955" s="53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4.25" customHeight="1" x14ac:dyDescent="0.25">
      <c r="A956" s="19"/>
      <c r="B956" s="19"/>
      <c r="C956" s="47"/>
      <c r="D956" s="20"/>
      <c r="E956" s="21"/>
      <c r="F956" s="21"/>
      <c r="G956" s="52"/>
      <c r="H956" s="52"/>
      <c r="I956" s="53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4.25" customHeight="1" x14ac:dyDescent="0.25">
      <c r="A957" s="19"/>
      <c r="B957" s="19"/>
      <c r="C957" s="47"/>
      <c r="D957" s="20"/>
      <c r="E957" s="21"/>
      <c r="F957" s="21"/>
      <c r="G957" s="52"/>
      <c r="H957" s="52"/>
      <c r="I957" s="53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4.25" customHeight="1" x14ac:dyDescent="0.25">
      <c r="A958" s="19"/>
      <c r="B958" s="19"/>
      <c r="C958" s="47"/>
      <c r="D958" s="20"/>
      <c r="E958" s="21"/>
      <c r="F958" s="21"/>
      <c r="G958" s="52"/>
      <c r="H958" s="52"/>
      <c r="I958" s="53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4.25" customHeight="1" x14ac:dyDescent="0.25">
      <c r="A959" s="19"/>
      <c r="B959" s="19"/>
      <c r="C959" s="47"/>
      <c r="D959" s="20"/>
      <c r="E959" s="21"/>
      <c r="F959" s="21"/>
      <c r="G959" s="52"/>
      <c r="H959" s="52"/>
      <c r="I959" s="53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4.25" customHeight="1" x14ac:dyDescent="0.25">
      <c r="A960" s="19"/>
      <c r="B960" s="19"/>
      <c r="C960" s="47"/>
      <c r="D960" s="20"/>
      <c r="E960" s="21"/>
      <c r="F960" s="21"/>
      <c r="G960" s="52"/>
      <c r="H960" s="52"/>
      <c r="I960" s="53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4.25" customHeight="1" x14ac:dyDescent="0.25">
      <c r="A961" s="19"/>
      <c r="B961" s="19"/>
      <c r="C961" s="47"/>
      <c r="D961" s="20"/>
      <c r="E961" s="21"/>
      <c r="F961" s="21"/>
      <c r="G961" s="52"/>
      <c r="H961" s="52"/>
      <c r="I961" s="53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4.25" customHeight="1" x14ac:dyDescent="0.25">
      <c r="A962" s="19"/>
      <c r="B962" s="19"/>
      <c r="C962" s="47"/>
      <c r="D962" s="20"/>
      <c r="E962" s="21"/>
      <c r="F962" s="21"/>
      <c r="G962" s="52"/>
      <c r="H962" s="52"/>
      <c r="I962" s="53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4.25" customHeight="1" x14ac:dyDescent="0.25">
      <c r="A963" s="19"/>
      <c r="B963" s="19"/>
      <c r="C963" s="47"/>
      <c r="D963" s="20"/>
      <c r="E963" s="21"/>
      <c r="F963" s="21"/>
      <c r="G963" s="52"/>
      <c r="H963" s="52"/>
      <c r="I963" s="53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4.25" customHeight="1" x14ac:dyDescent="0.25">
      <c r="A964" s="19"/>
      <c r="B964" s="19"/>
      <c r="C964" s="47"/>
      <c r="D964" s="20"/>
      <c r="E964" s="21"/>
      <c r="F964" s="21"/>
      <c r="G964" s="52"/>
      <c r="H964" s="52"/>
      <c r="I964" s="53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4.25" customHeight="1" x14ac:dyDescent="0.25">
      <c r="A965" s="19"/>
      <c r="B965" s="19"/>
      <c r="C965" s="47"/>
      <c r="D965" s="20"/>
      <c r="E965" s="21"/>
      <c r="F965" s="21"/>
      <c r="G965" s="52"/>
      <c r="H965" s="52"/>
      <c r="I965" s="53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4.25" customHeight="1" x14ac:dyDescent="0.25">
      <c r="A966" s="19"/>
      <c r="B966" s="19"/>
      <c r="C966" s="47"/>
      <c r="D966" s="20"/>
      <c r="E966" s="21"/>
      <c r="F966" s="21"/>
      <c r="G966" s="52"/>
      <c r="H966" s="52"/>
      <c r="I966" s="53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14.25" customHeight="1" x14ac:dyDescent="0.25">
      <c r="A967" s="19"/>
      <c r="B967" s="19"/>
      <c r="C967" s="47"/>
      <c r="D967" s="20"/>
      <c r="E967" s="21"/>
      <c r="F967" s="21"/>
      <c r="G967" s="52"/>
      <c r="H967" s="52"/>
      <c r="I967" s="53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14.25" customHeight="1" x14ac:dyDescent="0.25">
      <c r="A968" s="19"/>
      <c r="B968" s="19"/>
      <c r="C968" s="47"/>
      <c r="D968" s="20"/>
      <c r="E968" s="21"/>
      <c r="F968" s="21"/>
      <c r="G968" s="52"/>
      <c r="H968" s="52"/>
      <c r="I968" s="53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14.25" customHeight="1" x14ac:dyDescent="0.25">
      <c r="A969" s="19"/>
      <c r="B969" s="19"/>
      <c r="C969" s="47"/>
      <c r="D969" s="20"/>
      <c r="E969" s="21"/>
      <c r="F969" s="21"/>
      <c r="G969" s="52"/>
      <c r="H969" s="52"/>
      <c r="I969" s="53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14.25" customHeight="1" x14ac:dyDescent="0.25">
      <c r="A970" s="19"/>
      <c r="B970" s="19"/>
      <c r="C970" s="47"/>
      <c r="D970" s="20"/>
      <c r="E970" s="21"/>
      <c r="F970" s="21"/>
      <c r="G970" s="52"/>
      <c r="H970" s="52"/>
      <c r="I970" s="53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14.25" customHeight="1" x14ac:dyDescent="0.25">
      <c r="A971" s="19"/>
      <c r="B971" s="19"/>
      <c r="C971" s="47"/>
      <c r="D971" s="20"/>
      <c r="E971" s="21"/>
      <c r="F971" s="21"/>
      <c r="G971" s="52"/>
      <c r="H971" s="52"/>
      <c r="I971" s="53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14.25" customHeight="1" x14ac:dyDescent="0.25">
      <c r="A972" s="19"/>
      <c r="B972" s="19"/>
      <c r="C972" s="47"/>
      <c r="D972" s="20"/>
      <c r="E972" s="21"/>
      <c r="F972" s="21"/>
      <c r="G972" s="52"/>
      <c r="H972" s="52"/>
      <c r="I972" s="53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14.25" customHeight="1" x14ac:dyDescent="0.25">
      <c r="A973" s="19"/>
      <c r="B973" s="19"/>
      <c r="C973" s="47"/>
      <c r="D973" s="20"/>
      <c r="E973" s="21"/>
      <c r="F973" s="21"/>
      <c r="G973" s="52"/>
      <c r="H973" s="52"/>
      <c r="I973" s="53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14.25" customHeight="1" x14ac:dyDescent="0.25">
      <c r="A974" s="19"/>
      <c r="B974" s="19"/>
      <c r="C974" s="47"/>
      <c r="D974" s="20"/>
      <c r="E974" s="21"/>
      <c r="F974" s="21"/>
      <c r="G974" s="52"/>
      <c r="H974" s="52"/>
      <c r="I974" s="53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14.25" customHeight="1" x14ac:dyDescent="0.25">
      <c r="A975" s="19"/>
      <c r="B975" s="19"/>
      <c r="C975" s="47"/>
      <c r="D975" s="20"/>
      <c r="E975" s="21"/>
      <c r="F975" s="21"/>
      <c r="G975" s="52"/>
      <c r="H975" s="52"/>
      <c r="I975" s="53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14.25" customHeight="1" x14ac:dyDescent="0.25">
      <c r="A976" s="19"/>
      <c r="B976" s="19"/>
      <c r="C976" s="47"/>
      <c r="D976" s="20"/>
      <c r="E976" s="21"/>
      <c r="F976" s="21"/>
      <c r="G976" s="52"/>
      <c r="H976" s="52"/>
      <c r="I976" s="53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14.25" customHeight="1" x14ac:dyDescent="0.25">
      <c r="A977" s="19"/>
      <c r="B977" s="19"/>
      <c r="C977" s="47"/>
      <c r="D977" s="20"/>
      <c r="E977" s="21"/>
      <c r="F977" s="21"/>
      <c r="G977" s="52"/>
      <c r="H977" s="52"/>
      <c r="I977" s="53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14.25" customHeight="1" x14ac:dyDescent="0.25">
      <c r="A978" s="19"/>
      <c r="B978" s="19"/>
      <c r="C978" s="47"/>
      <c r="D978" s="20"/>
      <c r="E978" s="21"/>
      <c r="F978" s="21"/>
      <c r="G978" s="52"/>
      <c r="H978" s="52"/>
      <c r="I978" s="53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14.25" customHeight="1" x14ac:dyDescent="0.25">
      <c r="A979" s="19"/>
      <c r="B979" s="19"/>
      <c r="C979" s="47"/>
      <c r="D979" s="20"/>
      <c r="E979" s="21"/>
      <c r="F979" s="21"/>
      <c r="G979" s="52"/>
      <c r="H979" s="52"/>
      <c r="I979" s="53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14.25" customHeight="1" x14ac:dyDescent="0.25">
      <c r="A980" s="19"/>
      <c r="B980" s="19"/>
      <c r="C980" s="47"/>
      <c r="D980" s="20"/>
      <c r="E980" s="21"/>
      <c r="F980" s="21"/>
      <c r="G980" s="52"/>
      <c r="H980" s="52"/>
      <c r="I980" s="53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14.25" customHeight="1" x14ac:dyDescent="0.25">
      <c r="A981" s="19"/>
      <c r="B981" s="19"/>
      <c r="C981" s="47"/>
      <c r="D981" s="20"/>
      <c r="E981" s="21"/>
      <c r="F981" s="21"/>
      <c r="G981" s="52"/>
      <c r="H981" s="52"/>
      <c r="I981" s="53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14.25" customHeight="1" x14ac:dyDescent="0.25">
      <c r="A982" s="19"/>
      <c r="B982" s="19"/>
      <c r="C982" s="47"/>
      <c r="D982" s="20"/>
      <c r="E982" s="21"/>
      <c r="F982" s="21"/>
      <c r="G982" s="52"/>
      <c r="H982" s="52"/>
      <c r="I982" s="53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14.25" customHeight="1" x14ac:dyDescent="0.25">
      <c r="A983" s="19"/>
      <c r="B983" s="19"/>
      <c r="C983" s="47"/>
      <c r="D983" s="20"/>
      <c r="E983" s="21"/>
      <c r="F983" s="21"/>
      <c r="G983" s="52"/>
      <c r="H983" s="52"/>
      <c r="I983" s="53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14.25" customHeight="1" x14ac:dyDescent="0.25">
      <c r="A984" s="19"/>
      <c r="B984" s="19"/>
      <c r="C984" s="47"/>
      <c r="D984" s="20"/>
      <c r="E984" s="21"/>
      <c r="F984" s="21"/>
      <c r="G984" s="52"/>
      <c r="H984" s="52"/>
      <c r="I984" s="53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14.25" customHeight="1" x14ac:dyDescent="0.25">
      <c r="A985" s="19"/>
      <c r="B985" s="19"/>
      <c r="C985" s="47"/>
      <c r="D985" s="20"/>
      <c r="E985" s="21"/>
      <c r="F985" s="21"/>
      <c r="G985" s="52"/>
      <c r="H985" s="52"/>
      <c r="I985" s="53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14.25" customHeight="1" x14ac:dyDescent="0.25">
      <c r="A986" s="19"/>
      <c r="B986" s="19"/>
      <c r="C986" s="47"/>
      <c r="D986" s="20"/>
      <c r="E986" s="21"/>
      <c r="F986" s="21"/>
      <c r="G986" s="52"/>
      <c r="H986" s="52"/>
      <c r="I986" s="53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14.25" customHeight="1" x14ac:dyDescent="0.25">
      <c r="A987" s="19"/>
      <c r="B987" s="19"/>
      <c r="C987" s="47"/>
      <c r="D987" s="20"/>
      <c r="E987" s="21"/>
      <c r="F987" s="21"/>
      <c r="G987" s="52"/>
      <c r="H987" s="52"/>
      <c r="I987" s="53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14.25" customHeight="1" x14ac:dyDescent="0.25">
      <c r="A988" s="19"/>
      <c r="B988" s="19"/>
      <c r="C988" s="47"/>
      <c r="D988" s="20"/>
      <c r="E988" s="21"/>
      <c r="F988" s="21"/>
      <c r="G988" s="52"/>
      <c r="H988" s="52"/>
      <c r="I988" s="53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14.25" customHeight="1" x14ac:dyDescent="0.25">
      <c r="A989" s="19"/>
      <c r="B989" s="19"/>
      <c r="C989" s="47"/>
      <c r="D989" s="20"/>
      <c r="E989" s="21"/>
      <c r="F989" s="21"/>
      <c r="G989" s="52"/>
      <c r="H989" s="52"/>
      <c r="I989" s="53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14.25" customHeight="1" x14ac:dyDescent="0.25">
      <c r="A990" s="19"/>
      <c r="B990" s="19"/>
      <c r="C990" s="47"/>
      <c r="D990" s="20"/>
      <c r="E990" s="21"/>
      <c r="F990" s="21"/>
      <c r="G990" s="52"/>
      <c r="H990" s="52"/>
      <c r="I990" s="53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14.25" customHeight="1" x14ac:dyDescent="0.25">
      <c r="A991" s="19"/>
      <c r="B991" s="19"/>
      <c r="C991" s="47"/>
      <c r="D991" s="20"/>
      <c r="E991" s="21"/>
      <c r="F991" s="21"/>
      <c r="G991" s="52"/>
      <c r="H991" s="52"/>
      <c r="I991" s="53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14.25" customHeight="1" x14ac:dyDescent="0.25">
      <c r="A992" s="19"/>
      <c r="B992" s="19"/>
      <c r="C992" s="47"/>
      <c r="D992" s="20"/>
      <c r="E992" s="21"/>
      <c r="F992" s="21"/>
      <c r="G992" s="52"/>
      <c r="H992" s="52"/>
      <c r="I992" s="53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14.25" customHeight="1" x14ac:dyDescent="0.25">
      <c r="A993" s="19"/>
      <c r="B993" s="19"/>
      <c r="C993" s="47"/>
      <c r="D993" s="20"/>
      <c r="E993" s="21"/>
      <c r="F993" s="21"/>
      <c r="G993" s="52"/>
      <c r="H993" s="52"/>
      <c r="I993" s="53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14.25" customHeight="1" x14ac:dyDescent="0.25">
      <c r="A994" s="19"/>
      <c r="B994" s="19"/>
      <c r="C994" s="47"/>
      <c r="D994" s="20"/>
      <c r="E994" s="21"/>
      <c r="F994" s="21"/>
      <c r="G994" s="52"/>
      <c r="H994" s="52"/>
      <c r="I994" s="53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14.25" customHeight="1" x14ac:dyDescent="0.25">
      <c r="A995" s="19"/>
      <c r="B995" s="19"/>
      <c r="C995" s="47"/>
      <c r="D995" s="20"/>
      <c r="E995" s="21"/>
      <c r="F995" s="21"/>
      <c r="G995" s="52"/>
      <c r="H995" s="52"/>
      <c r="I995" s="53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14.25" customHeight="1" x14ac:dyDescent="0.25">
      <c r="A996" s="19"/>
      <c r="B996" s="19"/>
      <c r="C996" s="47"/>
      <c r="D996" s="20"/>
      <c r="E996" s="21"/>
      <c r="F996" s="21"/>
      <c r="G996" s="52"/>
      <c r="H996" s="52"/>
      <c r="I996" s="53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14.25" customHeight="1" x14ac:dyDescent="0.25">
      <c r="A997" s="19"/>
      <c r="B997" s="19"/>
      <c r="C997" s="47"/>
      <c r="D997" s="20"/>
      <c r="E997" s="21"/>
      <c r="F997" s="21"/>
      <c r="G997" s="52"/>
      <c r="H997" s="52"/>
      <c r="I997" s="53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14.25" customHeight="1" x14ac:dyDescent="0.25">
      <c r="A998" s="19"/>
      <c r="B998" s="19"/>
      <c r="C998" s="47"/>
      <c r="D998" s="20"/>
      <c r="E998" s="21"/>
      <c r="F998" s="21"/>
      <c r="G998" s="52"/>
      <c r="H998" s="52"/>
      <c r="I998" s="53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14.25" customHeight="1" x14ac:dyDescent="0.25">
      <c r="A999" s="19"/>
      <c r="B999" s="19"/>
      <c r="C999" s="47"/>
      <c r="D999" s="20"/>
      <c r="E999" s="21"/>
      <c r="F999" s="21"/>
      <c r="G999" s="52"/>
      <c r="H999" s="52"/>
      <c r="I999" s="53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14.25" customHeight="1" x14ac:dyDescent="0.25">
      <c r="A1000" s="19"/>
      <c r="B1000" s="19"/>
      <c r="C1000" s="47"/>
      <c r="D1000" s="20"/>
      <c r="E1000" s="21"/>
      <c r="F1000" s="21"/>
      <c r="G1000" s="52"/>
      <c r="H1000" s="52"/>
      <c r="I1000" s="53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spans="1:24" ht="14.25" customHeight="1" x14ac:dyDescent="0.25">
      <c r="A1001" s="19"/>
      <c r="B1001" s="19"/>
      <c r="C1001" s="47"/>
      <c r="D1001" s="20"/>
      <c r="E1001" s="21"/>
      <c r="F1001" s="21"/>
      <c r="G1001" s="52"/>
      <c r="H1001" s="52"/>
      <c r="I1001" s="53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  <row r="1002" spans="1:24" ht="14.25" customHeight="1" x14ac:dyDescent="0.25">
      <c r="A1002" s="19"/>
      <c r="B1002" s="19"/>
      <c r="C1002" s="47"/>
      <c r="D1002" s="20"/>
      <c r="E1002" s="21"/>
      <c r="F1002" s="21"/>
      <c r="G1002" s="52"/>
      <c r="H1002" s="52"/>
      <c r="I1002" s="53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</row>
    <row r="1003" spans="1:24" ht="14.25" customHeight="1" x14ac:dyDescent="0.25">
      <c r="A1003" s="19"/>
      <c r="B1003" s="19"/>
      <c r="C1003" s="47"/>
      <c r="D1003" s="20"/>
      <c r="E1003" s="21"/>
      <c r="F1003" s="21"/>
      <c r="G1003" s="52"/>
      <c r="H1003" s="52"/>
      <c r="I1003" s="53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</row>
    <row r="1004" spans="1:24" ht="14.25" customHeight="1" x14ac:dyDescent="0.25">
      <c r="A1004" s="19"/>
      <c r="B1004" s="19"/>
      <c r="C1004" s="47"/>
      <c r="D1004" s="20"/>
      <c r="E1004" s="21"/>
      <c r="F1004" s="21"/>
      <c r="G1004" s="52"/>
      <c r="H1004" s="52"/>
      <c r="I1004" s="53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</row>
    <row r="1005" spans="1:24" ht="14.25" customHeight="1" x14ac:dyDescent="0.25">
      <c r="A1005" s="19"/>
      <c r="B1005" s="19"/>
      <c r="C1005" s="47"/>
      <c r="D1005" s="20"/>
      <c r="E1005" s="21"/>
      <c r="F1005" s="21"/>
      <c r="G1005" s="52"/>
      <c r="H1005" s="52"/>
      <c r="I1005" s="53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</row>
    <row r="1006" spans="1:24" ht="14.25" customHeight="1" x14ac:dyDescent="0.25">
      <c r="A1006" s="19"/>
      <c r="B1006" s="19"/>
      <c r="C1006" s="47"/>
      <c r="D1006" s="20"/>
      <c r="E1006" s="21"/>
      <c r="F1006" s="21"/>
      <c r="G1006" s="52"/>
      <c r="H1006" s="52"/>
      <c r="I1006" s="53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</row>
    <row r="1007" spans="1:24" ht="14.25" customHeight="1" x14ac:dyDescent="0.25">
      <c r="A1007" s="19"/>
      <c r="B1007" s="19"/>
      <c r="C1007" s="47"/>
      <c r="D1007" s="20"/>
      <c r="E1007" s="21"/>
      <c r="F1007" s="21"/>
      <c r="G1007" s="52"/>
      <c r="H1007" s="52"/>
      <c r="I1007" s="53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</row>
    <row r="1008" spans="1:24" ht="14.25" customHeight="1" x14ac:dyDescent="0.25">
      <c r="A1008" s="19"/>
      <c r="B1008" s="19"/>
      <c r="C1008" s="47"/>
      <c r="D1008" s="20"/>
      <c r="E1008" s="21"/>
      <c r="F1008" s="21"/>
      <c r="G1008" s="52"/>
      <c r="H1008" s="52"/>
      <c r="I1008" s="53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</row>
    <row r="1009" spans="1:24" ht="14.25" customHeight="1" x14ac:dyDescent="0.25">
      <c r="A1009" s="19"/>
      <c r="B1009" s="19"/>
      <c r="C1009" s="47"/>
      <c r="D1009" s="20"/>
      <c r="E1009" s="21"/>
      <c r="F1009" s="21"/>
      <c r="G1009" s="52"/>
      <c r="H1009" s="52"/>
      <c r="I1009" s="53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</row>
    <row r="1010" spans="1:24" ht="14.25" customHeight="1" x14ac:dyDescent="0.25">
      <c r="A1010" s="19"/>
      <c r="B1010" s="19"/>
      <c r="C1010" s="47"/>
      <c r="D1010" s="20"/>
      <c r="E1010" s="21"/>
      <c r="F1010" s="21"/>
      <c r="G1010" s="52"/>
      <c r="H1010" s="52"/>
      <c r="I1010" s="53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</row>
    <row r="1011" spans="1:24" ht="14.25" customHeight="1" x14ac:dyDescent="0.25">
      <c r="A1011" s="19"/>
      <c r="B1011" s="19"/>
      <c r="C1011" s="47"/>
      <c r="D1011" s="20"/>
      <c r="E1011" s="21"/>
      <c r="F1011" s="21"/>
      <c r="G1011" s="52"/>
      <c r="H1011" s="52"/>
      <c r="I1011" s="53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</row>
    <row r="1012" spans="1:24" ht="14.25" customHeight="1" x14ac:dyDescent="0.25">
      <c r="A1012" s="19"/>
      <c r="B1012" s="19"/>
      <c r="C1012" s="47"/>
      <c r="D1012" s="20"/>
      <c r="E1012" s="21"/>
      <c r="F1012" s="21"/>
      <c r="G1012" s="52"/>
      <c r="H1012" s="52"/>
      <c r="I1012" s="53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</row>
    <row r="1013" spans="1:24" ht="14.25" customHeight="1" x14ac:dyDescent="0.25">
      <c r="A1013" s="19"/>
      <c r="B1013" s="19"/>
      <c r="C1013" s="47"/>
      <c r="D1013" s="20"/>
      <c r="E1013" s="21"/>
      <c r="F1013" s="21"/>
      <c r="G1013" s="52"/>
      <c r="H1013" s="52"/>
      <c r="I1013" s="53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</row>
  </sheetData>
  <mergeCells count="50">
    <mergeCell ref="B22:I22"/>
    <mergeCell ref="B25:I25"/>
    <mergeCell ref="B63:I63"/>
    <mergeCell ref="A27:H27"/>
    <mergeCell ref="A62:H62"/>
    <mergeCell ref="B28:I28"/>
    <mergeCell ref="A24:H24"/>
    <mergeCell ref="G60:H60"/>
    <mergeCell ref="B12:I12"/>
    <mergeCell ref="A11:D11"/>
    <mergeCell ref="A7:I7"/>
    <mergeCell ref="A8:I9"/>
    <mergeCell ref="A21:H21"/>
    <mergeCell ref="A2:I2"/>
    <mergeCell ref="A3:I3"/>
    <mergeCell ref="A4:I4"/>
    <mergeCell ref="A5:I5"/>
    <mergeCell ref="A6:I6"/>
    <mergeCell ref="F174:H174"/>
    <mergeCell ref="A99:H99"/>
    <mergeCell ref="A102:H102"/>
    <mergeCell ref="B103:I103"/>
    <mergeCell ref="B106:I106"/>
    <mergeCell ref="A165:I165"/>
    <mergeCell ref="A105:H105"/>
    <mergeCell ref="E170:H170"/>
    <mergeCell ref="B100:I100"/>
    <mergeCell ref="A109:H109"/>
    <mergeCell ref="F173:H173"/>
    <mergeCell ref="B110:I110"/>
    <mergeCell ref="B157:I157"/>
    <mergeCell ref="A161:H161"/>
    <mergeCell ref="G101:H101"/>
    <mergeCell ref="G154:H154"/>
    <mergeCell ref="B142:I142"/>
    <mergeCell ref="B162:I162"/>
    <mergeCell ref="A133:H133"/>
    <mergeCell ref="B134:I134"/>
    <mergeCell ref="A147:H147"/>
    <mergeCell ref="B148:I148"/>
    <mergeCell ref="A156:H156"/>
    <mergeCell ref="A115:H115"/>
    <mergeCell ref="B116:I116"/>
    <mergeCell ref="A119:H119"/>
    <mergeCell ref="B120:I120"/>
    <mergeCell ref="A141:H141"/>
    <mergeCell ref="A122:H122"/>
    <mergeCell ref="B123:I123"/>
    <mergeCell ref="A128:H128"/>
    <mergeCell ref="B129:I129"/>
  </mergeCells>
  <phoneticPr fontId="32" type="noConversion"/>
  <printOptions horizontalCentered="1"/>
  <pageMargins left="0.7" right="0.7" top="0.75" bottom="0.75" header="0" footer="0"/>
  <pageSetup paperSize="9" scale="55" fitToHeight="0" orientation="landscape" r:id="rId1"/>
  <rowBreaks count="3" manualBreakCount="3">
    <brk id="54" max="8" man="1"/>
    <brk id="104" max="8" man="1"/>
    <brk id="146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42"/>
  <sheetViews>
    <sheetView showGridLines="0" view="pageBreakPreview" zoomScale="60" zoomScaleNormal="100" workbookViewId="0">
      <selection activeCell="D22" sqref="D22"/>
    </sheetView>
  </sheetViews>
  <sheetFormatPr defaultColWidth="14.42578125" defaultRowHeight="15" customHeight="1" x14ac:dyDescent="0.25"/>
  <cols>
    <col min="1" max="1" width="15.42578125" customWidth="1"/>
    <col min="2" max="2" width="15.5703125" customWidth="1"/>
    <col min="3" max="3" width="17.42578125" customWidth="1"/>
    <col min="4" max="4" width="104.7109375" customWidth="1"/>
    <col min="5" max="5" width="10.85546875" customWidth="1"/>
    <col min="6" max="6" width="19.85546875" customWidth="1"/>
    <col min="7" max="7" width="14.5703125" customWidth="1"/>
    <col min="8" max="8" width="21" customWidth="1"/>
    <col min="9" max="22" width="9.140625" customWidth="1"/>
  </cols>
  <sheetData>
    <row r="1" spans="1:22" ht="14.25" customHeight="1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4.25" customHeight="1" x14ac:dyDescent="0.25">
      <c r="A2" s="559" t="s">
        <v>20</v>
      </c>
      <c r="B2" s="560"/>
      <c r="C2" s="560"/>
      <c r="D2" s="560"/>
      <c r="E2" s="560"/>
      <c r="F2" s="560"/>
      <c r="G2" s="560"/>
      <c r="H2" s="56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4.25" customHeight="1" x14ac:dyDescent="0.25">
      <c r="A3" s="562" t="s">
        <v>1</v>
      </c>
      <c r="B3" s="472"/>
      <c r="C3" s="472"/>
      <c r="D3" s="472"/>
      <c r="E3" s="472"/>
      <c r="F3" s="472"/>
      <c r="G3" s="472"/>
      <c r="H3" s="56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customHeight="1" x14ac:dyDescent="0.25">
      <c r="A4" s="564" t="s">
        <v>43</v>
      </c>
      <c r="B4" s="472"/>
      <c r="C4" s="472"/>
      <c r="D4" s="472"/>
      <c r="E4" s="472"/>
      <c r="F4" s="472"/>
      <c r="G4" s="472"/>
      <c r="H4" s="565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4.25" customHeight="1" x14ac:dyDescent="0.25">
      <c r="A5" s="566" t="s">
        <v>2</v>
      </c>
      <c r="B5" s="472"/>
      <c r="C5" s="472"/>
      <c r="D5" s="472"/>
      <c r="E5" s="472"/>
      <c r="F5" s="472"/>
      <c r="G5" s="472"/>
      <c r="H5" s="563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4.25" customHeight="1" x14ac:dyDescent="0.25">
      <c r="A6" s="553" t="s">
        <v>3</v>
      </c>
      <c r="B6" s="554"/>
      <c r="C6" s="554"/>
      <c r="D6" s="554"/>
      <c r="E6" s="554"/>
      <c r="F6" s="554"/>
      <c r="G6" s="554"/>
      <c r="H6" s="555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4.25" customHeight="1" x14ac:dyDescent="0.25">
      <c r="A7" s="556"/>
      <c r="B7" s="557"/>
      <c r="C7" s="557"/>
      <c r="D7" s="557"/>
      <c r="E7" s="557"/>
      <c r="F7" s="557"/>
      <c r="G7" s="557"/>
      <c r="H7" s="558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4.25" customHeight="1" x14ac:dyDescent="0.25">
      <c r="A8" s="29"/>
      <c r="B8" s="30"/>
      <c r="C8" s="30"/>
      <c r="D8" s="576"/>
      <c r="E8" s="517"/>
      <c r="F8" s="517"/>
      <c r="G8" s="577"/>
      <c r="H8" s="72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4.25" customHeight="1" thickBot="1" x14ac:dyDescent="0.3">
      <c r="A9" s="578" t="s">
        <v>83</v>
      </c>
      <c r="B9" s="579"/>
      <c r="C9" s="579"/>
      <c r="D9" s="579"/>
      <c r="E9" s="579"/>
      <c r="F9" s="579"/>
      <c r="G9" s="579"/>
      <c r="H9" s="580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s="91" customFormat="1" ht="14.25" customHeight="1" thickBot="1" x14ac:dyDescent="0.3">
      <c r="A10" s="96" t="s">
        <v>84</v>
      </c>
      <c r="B10" s="92"/>
      <c r="C10" s="92"/>
      <c r="D10" s="92"/>
      <c r="E10" s="92"/>
      <c r="F10" s="92"/>
      <c r="G10" s="92"/>
      <c r="H10" s="9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35.25" customHeight="1" thickBot="1" x14ac:dyDescent="0.3">
      <c r="A11" s="31" t="s">
        <v>5</v>
      </c>
      <c r="B11" s="31" t="s">
        <v>22</v>
      </c>
      <c r="C11" s="31" t="s">
        <v>23</v>
      </c>
      <c r="D11" s="32" t="s">
        <v>24</v>
      </c>
      <c r="E11" s="33" t="s">
        <v>7</v>
      </c>
      <c r="F11" s="33" t="s">
        <v>25</v>
      </c>
      <c r="G11" s="34" t="s">
        <v>26</v>
      </c>
      <c r="H11" s="35" t="s">
        <v>27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4.25" customHeight="1" x14ac:dyDescent="0.25">
      <c r="A12" s="40" t="s">
        <v>84</v>
      </c>
      <c r="B12" s="581" t="s">
        <v>81</v>
      </c>
      <c r="C12" s="582"/>
      <c r="D12" s="582"/>
      <c r="E12" s="582"/>
      <c r="F12" s="582"/>
      <c r="G12" s="582"/>
      <c r="H12" s="58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s="81" customFormat="1" ht="14.25" customHeight="1" x14ac:dyDescent="0.25">
      <c r="A13" s="41"/>
      <c r="B13" s="42"/>
      <c r="C13" s="37"/>
      <c r="D13" s="38"/>
      <c r="E13" s="44"/>
      <c r="F13" s="43"/>
      <c r="G13" s="39"/>
      <c r="H13" s="7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4.25" customHeight="1" thickBot="1" x14ac:dyDescent="0.3">
      <c r="A14" s="584" t="s">
        <v>8</v>
      </c>
      <c r="B14" s="585"/>
      <c r="C14" s="585"/>
      <c r="D14" s="585"/>
      <c r="E14" s="585"/>
      <c r="F14" s="586"/>
      <c r="G14" s="97">
        <f>SUM(G13:G13)</f>
        <v>0</v>
      </c>
      <c r="H14" s="98">
        <f>SUM(H13:H13)</f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4.25" customHeight="1" x14ac:dyDescent="0.25">
      <c r="A15" s="567" t="s">
        <v>42</v>
      </c>
      <c r="B15" s="568"/>
      <c r="C15" s="568"/>
      <c r="D15" s="568"/>
      <c r="E15" s="568"/>
      <c r="F15" s="568"/>
      <c r="G15" s="568"/>
      <c r="H15" s="569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4.25" customHeight="1" x14ac:dyDescent="0.25">
      <c r="A16" s="570"/>
      <c r="B16" s="571"/>
      <c r="C16" s="571"/>
      <c r="D16" s="571"/>
      <c r="E16" s="571"/>
      <c r="F16" s="571"/>
      <c r="G16" s="571"/>
      <c r="H16" s="57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4.25" customHeight="1" thickBot="1" x14ac:dyDescent="0.3">
      <c r="A17" s="573" t="s">
        <v>82</v>
      </c>
      <c r="B17" s="574"/>
      <c r="C17" s="574"/>
      <c r="D17" s="574"/>
      <c r="E17" s="574"/>
      <c r="F17" s="574"/>
      <c r="G17" s="574"/>
      <c r="H17" s="575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4.25" customHeight="1" x14ac:dyDescent="0.25">
      <c r="A18" s="19"/>
      <c r="B18" s="19"/>
      <c r="C18" s="47"/>
      <c r="D18" s="20"/>
      <c r="E18" s="21"/>
      <c r="F18" s="21"/>
      <c r="G18" s="52"/>
      <c r="H18" s="5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4.25" customHeight="1" x14ac:dyDescent="0.25">
      <c r="A19" s="19"/>
      <c r="B19" s="19"/>
      <c r="C19" s="47"/>
      <c r="D19" s="20"/>
      <c r="E19" s="21"/>
      <c r="F19" s="21"/>
      <c r="G19" s="52"/>
      <c r="H19" s="5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4.25" customHeight="1" x14ac:dyDescent="0.25">
      <c r="A20" s="19"/>
      <c r="B20" s="19"/>
      <c r="C20" s="47"/>
      <c r="D20" s="20"/>
      <c r="E20" s="21"/>
      <c r="F20" s="21"/>
      <c r="G20" s="52"/>
      <c r="H20" s="5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4.25" customHeight="1" x14ac:dyDescent="0.25">
      <c r="A21" s="19"/>
      <c r="B21" s="19"/>
      <c r="C21" s="47"/>
      <c r="D21" s="20"/>
      <c r="E21" s="21"/>
      <c r="F21" s="21"/>
      <c r="G21" s="52"/>
      <c r="H21" s="5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4.25" customHeight="1" x14ac:dyDescent="0.25">
      <c r="A22" s="19"/>
      <c r="B22" s="19"/>
      <c r="C22" s="47"/>
      <c r="D22" s="20"/>
      <c r="E22" s="21"/>
      <c r="F22" s="21"/>
      <c r="G22" s="52"/>
      <c r="H22" s="5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4.25" customHeight="1" x14ac:dyDescent="0.25">
      <c r="A23" s="19"/>
      <c r="B23" s="19"/>
      <c r="C23" s="47"/>
      <c r="D23" s="20"/>
      <c r="E23" s="21"/>
      <c r="F23" s="21"/>
      <c r="G23" s="52"/>
      <c r="H23" s="5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4.25" customHeight="1" x14ac:dyDescent="0.25">
      <c r="A24" s="19"/>
      <c r="B24" s="19"/>
      <c r="C24" s="47"/>
      <c r="D24" s="20"/>
      <c r="E24" s="21"/>
      <c r="F24" s="21"/>
      <c r="G24" s="52"/>
      <c r="H24" s="5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4.25" customHeight="1" x14ac:dyDescent="0.25">
      <c r="A25" s="19"/>
      <c r="B25" s="19"/>
      <c r="C25" s="47"/>
      <c r="D25" s="20"/>
      <c r="E25" s="21"/>
      <c r="F25" s="21"/>
      <c r="G25" s="52"/>
      <c r="H25" s="5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4.25" customHeight="1" x14ac:dyDescent="0.25">
      <c r="A26" s="19"/>
      <c r="B26" s="19"/>
      <c r="C26" s="47"/>
      <c r="D26" s="20"/>
      <c r="E26" s="21"/>
      <c r="F26" s="21"/>
      <c r="G26" s="52"/>
      <c r="H26" s="5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4.25" customHeight="1" x14ac:dyDescent="0.25">
      <c r="A27" s="19"/>
      <c r="B27" s="19"/>
      <c r="C27" s="47"/>
      <c r="D27" s="20"/>
      <c r="E27" s="21"/>
      <c r="F27" s="21"/>
      <c r="G27" s="52"/>
      <c r="H27" s="5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4.25" customHeight="1" x14ac:dyDescent="0.25">
      <c r="A28" s="19"/>
      <c r="B28" s="19"/>
      <c r="C28" s="47"/>
      <c r="D28" s="20"/>
      <c r="E28" s="21"/>
      <c r="F28" s="21"/>
      <c r="G28" s="52"/>
      <c r="H28" s="5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4.25" customHeight="1" x14ac:dyDescent="0.25">
      <c r="A29" s="19"/>
      <c r="B29" s="19"/>
      <c r="C29" s="47"/>
      <c r="D29" s="20"/>
      <c r="E29" s="21"/>
      <c r="F29" s="21"/>
      <c r="G29" s="52"/>
      <c r="H29" s="5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4.25" customHeight="1" x14ac:dyDescent="0.25">
      <c r="A30" s="19"/>
      <c r="B30" s="19"/>
      <c r="C30" s="47"/>
      <c r="D30" s="20"/>
      <c r="E30" s="21"/>
      <c r="F30" s="21"/>
      <c r="G30" s="52"/>
      <c r="H30" s="5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4.25" customHeight="1" x14ac:dyDescent="0.25">
      <c r="A31" s="19"/>
      <c r="B31" s="19"/>
      <c r="C31" s="47"/>
      <c r="D31" s="20"/>
      <c r="E31" s="21"/>
      <c r="F31" s="21"/>
      <c r="G31" s="52"/>
      <c r="H31" s="5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4.25" customHeight="1" x14ac:dyDescent="0.25">
      <c r="A32" s="19"/>
      <c r="B32" s="19"/>
      <c r="C32" s="47"/>
      <c r="D32" s="20"/>
      <c r="E32" s="21"/>
      <c r="F32" s="21"/>
      <c r="G32" s="52"/>
      <c r="H32" s="5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4.25" customHeight="1" x14ac:dyDescent="0.25">
      <c r="A33" s="19"/>
      <c r="B33" s="19"/>
      <c r="C33" s="47"/>
      <c r="D33" s="20"/>
      <c r="E33" s="21"/>
      <c r="F33" s="21"/>
      <c r="G33" s="52"/>
      <c r="H33" s="5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4.25" customHeight="1" x14ac:dyDescent="0.25">
      <c r="A34" s="19"/>
      <c r="B34" s="19"/>
      <c r="C34" s="47"/>
      <c r="D34" s="20"/>
      <c r="E34" s="21"/>
      <c r="F34" s="21"/>
      <c r="G34" s="52"/>
      <c r="H34" s="5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4.25" customHeight="1" x14ac:dyDescent="0.25">
      <c r="A35" s="19"/>
      <c r="B35" s="19"/>
      <c r="C35" s="47"/>
      <c r="D35" s="20"/>
      <c r="E35" s="21"/>
      <c r="F35" s="21"/>
      <c r="G35" s="52"/>
      <c r="H35" s="5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4.25" customHeight="1" x14ac:dyDescent="0.25">
      <c r="A36" s="19"/>
      <c r="B36" s="19"/>
      <c r="C36" s="47"/>
      <c r="D36" s="20"/>
      <c r="E36" s="21"/>
      <c r="F36" s="21"/>
      <c r="G36" s="52"/>
      <c r="H36" s="5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4.25" customHeight="1" x14ac:dyDescent="0.25">
      <c r="A37" s="19"/>
      <c r="B37" s="19"/>
      <c r="C37" s="47"/>
      <c r="D37" s="20"/>
      <c r="E37" s="21"/>
      <c r="F37" s="21"/>
      <c r="G37" s="52"/>
      <c r="H37" s="5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4.25" customHeight="1" x14ac:dyDescent="0.25">
      <c r="A38" s="19"/>
      <c r="B38" s="19"/>
      <c r="C38" s="47"/>
      <c r="D38" s="20"/>
      <c r="E38" s="21"/>
      <c r="F38" s="21"/>
      <c r="G38" s="52"/>
      <c r="H38" s="5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4.25" customHeight="1" x14ac:dyDescent="0.25">
      <c r="A39" s="19"/>
      <c r="B39" s="19"/>
      <c r="C39" s="47"/>
      <c r="D39" s="20"/>
      <c r="E39" s="21"/>
      <c r="F39" s="21"/>
      <c r="G39" s="52"/>
      <c r="H39" s="5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4.25" customHeight="1" x14ac:dyDescent="0.25">
      <c r="A40" s="19"/>
      <c r="B40" s="19"/>
      <c r="C40" s="47"/>
      <c r="D40" s="20"/>
      <c r="E40" s="21"/>
      <c r="F40" s="21"/>
      <c r="G40" s="52"/>
      <c r="H40" s="5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4.25" customHeight="1" x14ac:dyDescent="0.25">
      <c r="A41" s="19"/>
      <c r="B41" s="19"/>
      <c r="C41" s="47"/>
      <c r="D41" s="20"/>
      <c r="E41" s="21"/>
      <c r="F41" s="21"/>
      <c r="G41" s="52"/>
      <c r="H41" s="5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4.25" customHeight="1" x14ac:dyDescent="0.25">
      <c r="A42" s="19"/>
      <c r="B42" s="19"/>
      <c r="C42" s="47"/>
      <c r="D42" s="20"/>
      <c r="E42" s="21"/>
      <c r="F42" s="21"/>
      <c r="G42" s="52"/>
      <c r="H42" s="5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4.25" customHeight="1" x14ac:dyDescent="0.25">
      <c r="A43" s="19"/>
      <c r="B43" s="19"/>
      <c r="C43" s="47"/>
      <c r="D43" s="20"/>
      <c r="E43" s="21"/>
      <c r="F43" s="21"/>
      <c r="G43" s="52"/>
      <c r="H43" s="5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4.25" customHeight="1" x14ac:dyDescent="0.25">
      <c r="A44" s="19"/>
      <c r="B44" s="19"/>
      <c r="C44" s="47"/>
      <c r="D44" s="20"/>
      <c r="E44" s="21"/>
      <c r="F44" s="21"/>
      <c r="G44" s="52"/>
      <c r="H44" s="5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4.25" customHeight="1" x14ac:dyDescent="0.25">
      <c r="A45" s="19"/>
      <c r="B45" s="19"/>
      <c r="C45" s="47"/>
      <c r="D45" s="20"/>
      <c r="E45" s="21"/>
      <c r="F45" s="21"/>
      <c r="G45" s="52"/>
      <c r="H45" s="5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4.25" customHeight="1" x14ac:dyDescent="0.25">
      <c r="A46" s="19"/>
      <c r="B46" s="19"/>
      <c r="C46" s="47"/>
      <c r="D46" s="20"/>
      <c r="E46" s="21"/>
      <c r="F46" s="21"/>
      <c r="G46" s="52"/>
      <c r="H46" s="5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4.25" customHeight="1" x14ac:dyDescent="0.25">
      <c r="A47" s="19"/>
      <c r="B47" s="19"/>
      <c r="C47" s="47"/>
      <c r="D47" s="20"/>
      <c r="E47" s="21"/>
      <c r="F47" s="21"/>
      <c r="G47" s="52"/>
      <c r="H47" s="5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4.25" customHeight="1" x14ac:dyDescent="0.25">
      <c r="A48" s="19"/>
      <c r="B48" s="19"/>
      <c r="C48" s="47"/>
      <c r="D48" s="20"/>
      <c r="E48" s="21"/>
      <c r="F48" s="21"/>
      <c r="G48" s="52"/>
      <c r="H48" s="5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4.25" customHeight="1" x14ac:dyDescent="0.25">
      <c r="A49" s="19"/>
      <c r="B49" s="19"/>
      <c r="C49" s="47"/>
      <c r="D49" s="20"/>
      <c r="E49" s="21"/>
      <c r="F49" s="21"/>
      <c r="G49" s="52"/>
      <c r="H49" s="5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4.25" customHeight="1" x14ac:dyDescent="0.25">
      <c r="A50" s="19"/>
      <c r="B50" s="19"/>
      <c r="C50" s="47"/>
      <c r="D50" s="20"/>
      <c r="E50" s="21"/>
      <c r="F50" s="21"/>
      <c r="G50" s="52"/>
      <c r="H50" s="5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4.25" customHeight="1" x14ac:dyDescent="0.25">
      <c r="A51" s="19"/>
      <c r="B51" s="19"/>
      <c r="C51" s="47"/>
      <c r="D51" s="20"/>
      <c r="E51" s="21"/>
      <c r="F51" s="21"/>
      <c r="G51" s="52"/>
      <c r="H51" s="5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4.25" customHeight="1" x14ac:dyDescent="0.25">
      <c r="A52" s="19"/>
      <c r="B52" s="19"/>
      <c r="C52" s="47"/>
      <c r="D52" s="20"/>
      <c r="E52" s="21"/>
      <c r="F52" s="21"/>
      <c r="G52" s="52"/>
      <c r="H52" s="5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4.25" customHeight="1" x14ac:dyDescent="0.25">
      <c r="A53" s="19"/>
      <c r="B53" s="19"/>
      <c r="C53" s="47"/>
      <c r="D53" s="20"/>
      <c r="E53" s="21"/>
      <c r="F53" s="21"/>
      <c r="G53" s="52"/>
      <c r="H53" s="5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4.25" customHeight="1" x14ac:dyDescent="0.25">
      <c r="A54" s="19"/>
      <c r="B54" s="19"/>
      <c r="C54" s="47"/>
      <c r="D54" s="20"/>
      <c r="E54" s="21"/>
      <c r="F54" s="21"/>
      <c r="G54" s="52"/>
      <c r="H54" s="5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4.25" customHeight="1" x14ac:dyDescent="0.25">
      <c r="A55" s="19"/>
      <c r="B55" s="19"/>
      <c r="C55" s="47"/>
      <c r="D55" s="20"/>
      <c r="E55" s="21"/>
      <c r="F55" s="21"/>
      <c r="G55" s="52"/>
      <c r="H55" s="5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4.25" customHeight="1" x14ac:dyDescent="0.25">
      <c r="A56" s="19"/>
      <c r="B56" s="19"/>
      <c r="C56" s="47"/>
      <c r="D56" s="20"/>
      <c r="E56" s="21"/>
      <c r="F56" s="21"/>
      <c r="G56" s="52"/>
      <c r="H56" s="5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4.25" customHeight="1" x14ac:dyDescent="0.25">
      <c r="A57" s="19"/>
      <c r="B57" s="19"/>
      <c r="C57" s="47"/>
      <c r="D57" s="20"/>
      <c r="E57" s="21"/>
      <c r="F57" s="21"/>
      <c r="G57" s="52"/>
      <c r="H57" s="5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4.25" customHeight="1" x14ac:dyDescent="0.25">
      <c r="A58" s="19"/>
      <c r="B58" s="19"/>
      <c r="C58" s="47"/>
      <c r="D58" s="20"/>
      <c r="E58" s="21"/>
      <c r="F58" s="21"/>
      <c r="G58" s="52"/>
      <c r="H58" s="5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4.25" customHeight="1" x14ac:dyDescent="0.25">
      <c r="A59" s="19"/>
      <c r="B59" s="19"/>
      <c r="C59" s="47"/>
      <c r="D59" s="20"/>
      <c r="E59" s="21"/>
      <c r="F59" s="21"/>
      <c r="G59" s="52"/>
      <c r="H59" s="5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4.25" customHeight="1" x14ac:dyDescent="0.25">
      <c r="A60" s="19"/>
      <c r="B60" s="19"/>
      <c r="C60" s="47"/>
      <c r="D60" s="20"/>
      <c r="E60" s="21"/>
      <c r="F60" s="21"/>
      <c r="G60" s="52"/>
      <c r="H60" s="5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4.25" customHeight="1" x14ac:dyDescent="0.25">
      <c r="A61" s="19"/>
      <c r="B61" s="19"/>
      <c r="C61" s="47"/>
      <c r="D61" s="20"/>
      <c r="E61" s="21"/>
      <c r="F61" s="21"/>
      <c r="G61" s="52"/>
      <c r="H61" s="5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4.25" customHeight="1" x14ac:dyDescent="0.25">
      <c r="A62" s="19"/>
      <c r="B62" s="19"/>
      <c r="C62" s="47"/>
      <c r="D62" s="20"/>
      <c r="E62" s="21"/>
      <c r="F62" s="21"/>
      <c r="G62" s="52"/>
      <c r="H62" s="5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4.25" customHeight="1" x14ac:dyDescent="0.25">
      <c r="A63" s="19"/>
      <c r="B63" s="19"/>
      <c r="C63" s="47"/>
      <c r="D63" s="20"/>
      <c r="E63" s="21"/>
      <c r="F63" s="21"/>
      <c r="G63" s="52"/>
      <c r="H63" s="5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4.25" customHeight="1" x14ac:dyDescent="0.25">
      <c r="A64" s="19"/>
      <c r="B64" s="19"/>
      <c r="C64" s="47"/>
      <c r="D64" s="20"/>
      <c r="E64" s="21"/>
      <c r="F64" s="21"/>
      <c r="G64" s="52"/>
      <c r="H64" s="5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4.25" customHeight="1" x14ac:dyDescent="0.25">
      <c r="A65" s="19"/>
      <c r="B65" s="19"/>
      <c r="C65" s="47"/>
      <c r="D65" s="20"/>
      <c r="E65" s="21"/>
      <c r="F65" s="21"/>
      <c r="G65" s="52"/>
      <c r="H65" s="5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4.25" customHeight="1" x14ac:dyDescent="0.25">
      <c r="A66" s="19"/>
      <c r="B66" s="19"/>
      <c r="C66" s="47"/>
      <c r="D66" s="20"/>
      <c r="E66" s="21"/>
      <c r="F66" s="21"/>
      <c r="G66" s="52"/>
      <c r="H66" s="5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4.25" customHeight="1" x14ac:dyDescent="0.25">
      <c r="A67" s="19"/>
      <c r="B67" s="19"/>
      <c r="C67" s="47"/>
      <c r="D67" s="20"/>
      <c r="E67" s="21"/>
      <c r="F67" s="21"/>
      <c r="G67" s="52"/>
      <c r="H67" s="5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4.25" customHeight="1" x14ac:dyDescent="0.25">
      <c r="A68" s="19"/>
      <c r="B68" s="19"/>
      <c r="C68" s="47"/>
      <c r="D68" s="20"/>
      <c r="E68" s="21"/>
      <c r="F68" s="21"/>
      <c r="G68" s="52"/>
      <c r="H68" s="5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4.25" customHeight="1" x14ac:dyDescent="0.25">
      <c r="A69" s="19"/>
      <c r="B69" s="19"/>
      <c r="C69" s="47"/>
      <c r="D69" s="20"/>
      <c r="E69" s="21"/>
      <c r="F69" s="21"/>
      <c r="G69" s="52"/>
      <c r="H69" s="5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4.25" customHeight="1" x14ac:dyDescent="0.25">
      <c r="A70" s="19"/>
      <c r="B70" s="19"/>
      <c r="C70" s="47"/>
      <c r="D70" s="20"/>
      <c r="E70" s="21"/>
      <c r="F70" s="21"/>
      <c r="G70" s="52"/>
      <c r="H70" s="5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4.25" customHeight="1" x14ac:dyDescent="0.25">
      <c r="A71" s="19"/>
      <c r="B71" s="19"/>
      <c r="C71" s="47"/>
      <c r="D71" s="20"/>
      <c r="E71" s="21"/>
      <c r="F71" s="21"/>
      <c r="G71" s="52"/>
      <c r="H71" s="5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4.25" customHeight="1" x14ac:dyDescent="0.25">
      <c r="A72" s="19"/>
      <c r="B72" s="19"/>
      <c r="C72" s="47"/>
      <c r="D72" s="20"/>
      <c r="E72" s="21"/>
      <c r="F72" s="21"/>
      <c r="G72" s="52"/>
      <c r="H72" s="5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4.25" customHeight="1" x14ac:dyDescent="0.25">
      <c r="A73" s="19"/>
      <c r="B73" s="19"/>
      <c r="C73" s="47"/>
      <c r="D73" s="20"/>
      <c r="E73" s="21"/>
      <c r="F73" s="21"/>
      <c r="G73" s="52"/>
      <c r="H73" s="5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4.25" customHeight="1" x14ac:dyDescent="0.25">
      <c r="A74" s="19"/>
      <c r="B74" s="19"/>
      <c r="C74" s="47"/>
      <c r="D74" s="20"/>
      <c r="E74" s="21"/>
      <c r="F74" s="21"/>
      <c r="G74" s="52"/>
      <c r="H74" s="5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4.25" customHeight="1" x14ac:dyDescent="0.25">
      <c r="A75" s="19"/>
      <c r="B75" s="19"/>
      <c r="C75" s="47"/>
      <c r="D75" s="20"/>
      <c r="E75" s="21"/>
      <c r="F75" s="21"/>
      <c r="G75" s="52"/>
      <c r="H75" s="5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4.25" customHeight="1" x14ac:dyDescent="0.25">
      <c r="A76" s="19"/>
      <c r="B76" s="19"/>
      <c r="C76" s="47"/>
      <c r="D76" s="20"/>
      <c r="E76" s="21"/>
      <c r="F76" s="21"/>
      <c r="G76" s="52"/>
      <c r="H76" s="5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4.25" customHeight="1" x14ac:dyDescent="0.25">
      <c r="A77" s="19"/>
      <c r="B77" s="19"/>
      <c r="C77" s="47"/>
      <c r="D77" s="20"/>
      <c r="E77" s="21"/>
      <c r="F77" s="21"/>
      <c r="G77" s="52"/>
      <c r="H77" s="5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4.25" customHeight="1" x14ac:dyDescent="0.25">
      <c r="A78" s="19"/>
      <c r="B78" s="19"/>
      <c r="C78" s="47"/>
      <c r="D78" s="20"/>
      <c r="E78" s="21"/>
      <c r="F78" s="21"/>
      <c r="G78" s="52"/>
      <c r="H78" s="5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4.25" customHeight="1" x14ac:dyDescent="0.25">
      <c r="A79" s="19"/>
      <c r="B79" s="19"/>
      <c r="C79" s="47"/>
      <c r="D79" s="20"/>
      <c r="E79" s="21"/>
      <c r="F79" s="21"/>
      <c r="G79" s="52"/>
      <c r="H79" s="5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4.25" customHeight="1" x14ac:dyDescent="0.25">
      <c r="A80" s="19"/>
      <c r="B80" s="19"/>
      <c r="C80" s="47"/>
      <c r="D80" s="20"/>
      <c r="E80" s="21"/>
      <c r="F80" s="21"/>
      <c r="G80" s="52"/>
      <c r="H80" s="5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4.25" customHeight="1" x14ac:dyDescent="0.25">
      <c r="A81" s="19"/>
      <c r="B81" s="19"/>
      <c r="C81" s="47"/>
      <c r="D81" s="20"/>
      <c r="E81" s="21"/>
      <c r="F81" s="21"/>
      <c r="G81" s="52"/>
      <c r="H81" s="5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4.25" customHeight="1" x14ac:dyDescent="0.25">
      <c r="A82" s="19"/>
      <c r="B82" s="19"/>
      <c r="C82" s="47"/>
      <c r="D82" s="20"/>
      <c r="E82" s="21"/>
      <c r="F82" s="21"/>
      <c r="G82" s="52"/>
      <c r="H82" s="5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4.25" customHeight="1" x14ac:dyDescent="0.25">
      <c r="A83" s="19"/>
      <c r="B83" s="19"/>
      <c r="C83" s="47"/>
      <c r="D83" s="20"/>
      <c r="E83" s="21"/>
      <c r="F83" s="21"/>
      <c r="G83" s="52"/>
      <c r="H83" s="5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4.25" customHeight="1" x14ac:dyDescent="0.25">
      <c r="A84" s="19"/>
      <c r="B84" s="19"/>
      <c r="C84" s="47"/>
      <c r="D84" s="20"/>
      <c r="E84" s="21"/>
      <c r="F84" s="21"/>
      <c r="G84" s="52"/>
      <c r="H84" s="5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4.25" customHeight="1" x14ac:dyDescent="0.25">
      <c r="A85" s="19"/>
      <c r="B85" s="19"/>
      <c r="C85" s="47"/>
      <c r="D85" s="20"/>
      <c r="E85" s="21"/>
      <c r="F85" s="21"/>
      <c r="G85" s="52"/>
      <c r="H85" s="5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4.25" customHeight="1" x14ac:dyDescent="0.25">
      <c r="A86" s="19"/>
      <c r="B86" s="19"/>
      <c r="C86" s="47"/>
      <c r="D86" s="20"/>
      <c r="E86" s="21"/>
      <c r="F86" s="21"/>
      <c r="G86" s="52"/>
      <c r="H86" s="5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4.25" customHeight="1" x14ac:dyDescent="0.25">
      <c r="A87" s="19"/>
      <c r="B87" s="19"/>
      <c r="C87" s="47"/>
      <c r="D87" s="20"/>
      <c r="E87" s="21"/>
      <c r="F87" s="21"/>
      <c r="G87" s="52"/>
      <c r="H87" s="5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4.25" customHeight="1" x14ac:dyDescent="0.25">
      <c r="A88" s="19"/>
      <c r="B88" s="19"/>
      <c r="C88" s="47"/>
      <c r="D88" s="20"/>
      <c r="E88" s="21"/>
      <c r="F88" s="21"/>
      <c r="G88" s="52"/>
      <c r="H88" s="5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4.25" customHeight="1" x14ac:dyDescent="0.25">
      <c r="A89" s="19"/>
      <c r="B89" s="19"/>
      <c r="C89" s="47"/>
      <c r="D89" s="20"/>
      <c r="E89" s="21"/>
      <c r="F89" s="21"/>
      <c r="G89" s="52"/>
      <c r="H89" s="5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4.25" customHeight="1" x14ac:dyDescent="0.25">
      <c r="A90" s="19"/>
      <c r="B90" s="19"/>
      <c r="C90" s="47"/>
      <c r="D90" s="20"/>
      <c r="E90" s="21"/>
      <c r="F90" s="21"/>
      <c r="G90" s="52"/>
      <c r="H90" s="5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4.25" customHeight="1" x14ac:dyDescent="0.25">
      <c r="A91" s="19"/>
      <c r="B91" s="19"/>
      <c r="C91" s="47"/>
      <c r="D91" s="20"/>
      <c r="E91" s="21"/>
      <c r="F91" s="21"/>
      <c r="G91" s="52"/>
      <c r="H91" s="5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4.25" customHeight="1" x14ac:dyDescent="0.25">
      <c r="A92" s="19"/>
      <c r="B92" s="19"/>
      <c r="C92" s="47"/>
      <c r="D92" s="20"/>
      <c r="E92" s="21"/>
      <c r="F92" s="21"/>
      <c r="G92" s="52"/>
      <c r="H92" s="5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4.25" customHeight="1" x14ac:dyDescent="0.25">
      <c r="A93" s="19"/>
      <c r="B93" s="19"/>
      <c r="C93" s="47"/>
      <c r="D93" s="20"/>
      <c r="E93" s="21"/>
      <c r="F93" s="21"/>
      <c r="G93" s="52"/>
      <c r="H93" s="5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4.25" customHeight="1" x14ac:dyDescent="0.25">
      <c r="A94" s="19"/>
      <c r="B94" s="19"/>
      <c r="C94" s="47"/>
      <c r="D94" s="20"/>
      <c r="E94" s="21"/>
      <c r="F94" s="21"/>
      <c r="G94" s="52"/>
      <c r="H94" s="5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4.25" customHeight="1" x14ac:dyDescent="0.25">
      <c r="A95" s="19"/>
      <c r="B95" s="19"/>
      <c r="C95" s="47"/>
      <c r="D95" s="20"/>
      <c r="E95" s="21"/>
      <c r="F95" s="21"/>
      <c r="G95" s="52"/>
      <c r="H95" s="5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4.25" customHeight="1" x14ac:dyDescent="0.25">
      <c r="A96" s="19"/>
      <c r="B96" s="19"/>
      <c r="C96" s="47"/>
      <c r="D96" s="20"/>
      <c r="E96" s="21"/>
      <c r="F96" s="21"/>
      <c r="G96" s="52"/>
      <c r="H96" s="5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4.25" customHeight="1" x14ac:dyDescent="0.25">
      <c r="A97" s="19"/>
      <c r="B97" s="19"/>
      <c r="C97" s="47"/>
      <c r="D97" s="20"/>
      <c r="E97" s="21"/>
      <c r="F97" s="21"/>
      <c r="G97" s="52"/>
      <c r="H97" s="5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4.25" customHeight="1" x14ac:dyDescent="0.25">
      <c r="A98" s="19"/>
      <c r="B98" s="19"/>
      <c r="C98" s="47"/>
      <c r="D98" s="20"/>
      <c r="E98" s="21"/>
      <c r="F98" s="21"/>
      <c r="G98" s="52"/>
      <c r="H98" s="5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4.25" customHeight="1" x14ac:dyDescent="0.25">
      <c r="A99" s="19"/>
      <c r="B99" s="19"/>
      <c r="C99" s="47"/>
      <c r="D99" s="20"/>
      <c r="E99" s="21"/>
      <c r="F99" s="21"/>
      <c r="G99" s="52"/>
      <c r="H99" s="5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4.25" customHeight="1" x14ac:dyDescent="0.25">
      <c r="A100" s="19"/>
      <c r="B100" s="19"/>
      <c r="C100" s="47"/>
      <c r="D100" s="20"/>
      <c r="E100" s="21"/>
      <c r="F100" s="21"/>
      <c r="G100" s="52"/>
      <c r="H100" s="5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4.25" customHeight="1" x14ac:dyDescent="0.25">
      <c r="A101" s="19"/>
      <c r="B101" s="19"/>
      <c r="C101" s="47"/>
      <c r="D101" s="20"/>
      <c r="E101" s="21"/>
      <c r="F101" s="21"/>
      <c r="G101" s="52"/>
      <c r="H101" s="5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4.25" customHeight="1" x14ac:dyDescent="0.25">
      <c r="A102" s="19"/>
      <c r="B102" s="19"/>
      <c r="C102" s="47"/>
      <c r="D102" s="20"/>
      <c r="E102" s="21"/>
      <c r="F102" s="21"/>
      <c r="G102" s="52"/>
      <c r="H102" s="5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4.25" customHeight="1" x14ac:dyDescent="0.25">
      <c r="A103" s="19"/>
      <c r="B103" s="19"/>
      <c r="C103" s="47"/>
      <c r="D103" s="20"/>
      <c r="E103" s="21"/>
      <c r="F103" s="21"/>
      <c r="G103" s="52"/>
      <c r="H103" s="5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4.25" customHeight="1" x14ac:dyDescent="0.25">
      <c r="A104" s="19"/>
      <c r="B104" s="19"/>
      <c r="C104" s="47"/>
      <c r="D104" s="20"/>
      <c r="E104" s="21"/>
      <c r="F104" s="21"/>
      <c r="G104" s="52"/>
      <c r="H104" s="5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4.25" customHeight="1" x14ac:dyDescent="0.25">
      <c r="A105" s="19"/>
      <c r="B105" s="19"/>
      <c r="C105" s="47"/>
      <c r="D105" s="20"/>
      <c r="E105" s="21"/>
      <c r="F105" s="21"/>
      <c r="G105" s="52"/>
      <c r="H105" s="5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4.25" customHeight="1" x14ac:dyDescent="0.25">
      <c r="A106" s="19"/>
      <c r="B106" s="19"/>
      <c r="C106" s="47"/>
      <c r="D106" s="20"/>
      <c r="E106" s="21"/>
      <c r="F106" s="21"/>
      <c r="G106" s="52"/>
      <c r="H106" s="5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4.25" customHeight="1" x14ac:dyDescent="0.25">
      <c r="A107" s="19"/>
      <c r="B107" s="19"/>
      <c r="C107" s="47"/>
      <c r="D107" s="20"/>
      <c r="E107" s="21"/>
      <c r="F107" s="21"/>
      <c r="G107" s="52"/>
      <c r="H107" s="5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4.25" customHeight="1" x14ac:dyDescent="0.25">
      <c r="A108" s="19"/>
      <c r="B108" s="19"/>
      <c r="C108" s="47"/>
      <c r="D108" s="20"/>
      <c r="E108" s="21"/>
      <c r="F108" s="21"/>
      <c r="G108" s="52"/>
      <c r="H108" s="5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4.25" customHeight="1" x14ac:dyDescent="0.25">
      <c r="A109" s="19"/>
      <c r="B109" s="19"/>
      <c r="C109" s="47"/>
      <c r="D109" s="20"/>
      <c r="E109" s="21"/>
      <c r="F109" s="21"/>
      <c r="G109" s="52"/>
      <c r="H109" s="5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4.25" customHeight="1" x14ac:dyDescent="0.25">
      <c r="A110" s="19"/>
      <c r="B110" s="19"/>
      <c r="C110" s="47"/>
      <c r="D110" s="20"/>
      <c r="E110" s="21"/>
      <c r="F110" s="21"/>
      <c r="G110" s="52"/>
      <c r="H110" s="5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4.25" customHeight="1" x14ac:dyDescent="0.25">
      <c r="A111" s="19"/>
      <c r="B111" s="19"/>
      <c r="C111" s="47"/>
      <c r="D111" s="20"/>
      <c r="E111" s="21"/>
      <c r="F111" s="21"/>
      <c r="G111" s="52"/>
      <c r="H111" s="5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4.25" customHeight="1" x14ac:dyDescent="0.25">
      <c r="A112" s="19"/>
      <c r="B112" s="19"/>
      <c r="C112" s="47"/>
      <c r="D112" s="20"/>
      <c r="E112" s="21"/>
      <c r="F112" s="21"/>
      <c r="G112" s="52"/>
      <c r="H112" s="5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4.25" customHeight="1" x14ac:dyDescent="0.25">
      <c r="A113" s="19"/>
      <c r="B113" s="19"/>
      <c r="C113" s="47"/>
      <c r="D113" s="20"/>
      <c r="E113" s="21"/>
      <c r="F113" s="21"/>
      <c r="G113" s="52"/>
      <c r="H113" s="5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4.25" customHeight="1" x14ac:dyDescent="0.25">
      <c r="A114" s="19"/>
      <c r="B114" s="19"/>
      <c r="C114" s="47"/>
      <c r="D114" s="20"/>
      <c r="E114" s="21"/>
      <c r="F114" s="21"/>
      <c r="G114" s="52"/>
      <c r="H114" s="5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4.25" customHeight="1" x14ac:dyDescent="0.25">
      <c r="A115" s="19"/>
      <c r="B115" s="19"/>
      <c r="C115" s="47"/>
      <c r="D115" s="20"/>
      <c r="E115" s="21"/>
      <c r="F115" s="21"/>
      <c r="G115" s="52"/>
      <c r="H115" s="5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4.25" customHeight="1" x14ac:dyDescent="0.25">
      <c r="A116" s="19"/>
      <c r="B116" s="19"/>
      <c r="C116" s="47"/>
      <c r="D116" s="20"/>
      <c r="E116" s="21"/>
      <c r="F116" s="21"/>
      <c r="G116" s="52"/>
      <c r="H116" s="5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4.25" customHeight="1" x14ac:dyDescent="0.25">
      <c r="A117" s="19"/>
      <c r="B117" s="19"/>
      <c r="C117" s="47"/>
      <c r="D117" s="20"/>
      <c r="E117" s="21"/>
      <c r="F117" s="21"/>
      <c r="G117" s="52"/>
      <c r="H117" s="5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4.25" customHeight="1" x14ac:dyDescent="0.25">
      <c r="A118" s="19"/>
      <c r="B118" s="19"/>
      <c r="C118" s="47"/>
      <c r="D118" s="20"/>
      <c r="E118" s="21"/>
      <c r="F118" s="21"/>
      <c r="G118" s="52"/>
      <c r="H118" s="5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4.25" customHeight="1" x14ac:dyDescent="0.25">
      <c r="A119" s="19"/>
      <c r="B119" s="19"/>
      <c r="C119" s="47"/>
      <c r="D119" s="20"/>
      <c r="E119" s="21"/>
      <c r="F119" s="21"/>
      <c r="G119" s="52"/>
      <c r="H119" s="5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4.25" customHeight="1" x14ac:dyDescent="0.25">
      <c r="A120" s="19"/>
      <c r="B120" s="19"/>
      <c r="C120" s="47"/>
      <c r="D120" s="20"/>
      <c r="E120" s="21"/>
      <c r="F120" s="21"/>
      <c r="G120" s="52"/>
      <c r="H120" s="5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4.25" customHeight="1" x14ac:dyDescent="0.25">
      <c r="A121" s="19"/>
      <c r="B121" s="19"/>
      <c r="C121" s="47"/>
      <c r="D121" s="20"/>
      <c r="E121" s="21"/>
      <c r="F121" s="21"/>
      <c r="G121" s="52"/>
      <c r="H121" s="5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4.25" customHeight="1" x14ac:dyDescent="0.25">
      <c r="A122" s="19"/>
      <c r="B122" s="19"/>
      <c r="C122" s="47"/>
      <c r="D122" s="20"/>
      <c r="E122" s="21"/>
      <c r="F122" s="21"/>
      <c r="G122" s="52"/>
      <c r="H122" s="5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4.25" customHeight="1" x14ac:dyDescent="0.25">
      <c r="A123" s="19"/>
      <c r="B123" s="19"/>
      <c r="C123" s="47"/>
      <c r="D123" s="20"/>
      <c r="E123" s="21"/>
      <c r="F123" s="21"/>
      <c r="G123" s="52"/>
      <c r="H123" s="5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4.25" customHeight="1" x14ac:dyDescent="0.25">
      <c r="A124" s="19"/>
      <c r="B124" s="19"/>
      <c r="C124" s="47"/>
      <c r="D124" s="20"/>
      <c r="E124" s="21"/>
      <c r="F124" s="21"/>
      <c r="G124" s="52"/>
      <c r="H124" s="5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4.25" customHeight="1" x14ac:dyDescent="0.25">
      <c r="A125" s="19"/>
      <c r="B125" s="19"/>
      <c r="C125" s="47"/>
      <c r="D125" s="20"/>
      <c r="E125" s="21"/>
      <c r="F125" s="21"/>
      <c r="G125" s="52"/>
      <c r="H125" s="5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4.25" customHeight="1" x14ac:dyDescent="0.25">
      <c r="A126" s="19"/>
      <c r="B126" s="19"/>
      <c r="C126" s="47"/>
      <c r="D126" s="20"/>
      <c r="E126" s="21"/>
      <c r="F126" s="21"/>
      <c r="G126" s="52"/>
      <c r="H126" s="5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4.25" customHeight="1" x14ac:dyDescent="0.25">
      <c r="A127" s="19"/>
      <c r="B127" s="19"/>
      <c r="C127" s="47"/>
      <c r="D127" s="20"/>
      <c r="E127" s="21"/>
      <c r="F127" s="21"/>
      <c r="G127" s="52"/>
      <c r="H127" s="5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4.25" customHeight="1" x14ac:dyDescent="0.25">
      <c r="A128" s="19"/>
      <c r="B128" s="19"/>
      <c r="C128" s="47"/>
      <c r="D128" s="20"/>
      <c r="E128" s="21"/>
      <c r="F128" s="21"/>
      <c r="G128" s="52"/>
      <c r="H128" s="5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4.25" customHeight="1" x14ac:dyDescent="0.25">
      <c r="A129" s="19"/>
      <c r="B129" s="19"/>
      <c r="C129" s="47"/>
      <c r="D129" s="20"/>
      <c r="E129" s="21"/>
      <c r="F129" s="21"/>
      <c r="G129" s="52"/>
      <c r="H129" s="5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4.25" customHeight="1" x14ac:dyDescent="0.25">
      <c r="A130" s="19"/>
      <c r="B130" s="19"/>
      <c r="C130" s="47"/>
      <c r="D130" s="20"/>
      <c r="E130" s="21"/>
      <c r="F130" s="21"/>
      <c r="G130" s="52"/>
      <c r="H130" s="5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4.25" customHeight="1" x14ac:dyDescent="0.25">
      <c r="A131" s="19"/>
      <c r="B131" s="19"/>
      <c r="C131" s="47"/>
      <c r="D131" s="20"/>
      <c r="E131" s="21"/>
      <c r="F131" s="21"/>
      <c r="G131" s="52"/>
      <c r="H131" s="5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4.25" customHeight="1" x14ac:dyDescent="0.25">
      <c r="A132" s="19"/>
      <c r="B132" s="19"/>
      <c r="C132" s="47"/>
      <c r="D132" s="20"/>
      <c r="E132" s="21"/>
      <c r="F132" s="21"/>
      <c r="G132" s="52"/>
      <c r="H132" s="5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4.25" customHeight="1" x14ac:dyDescent="0.25">
      <c r="A133" s="19"/>
      <c r="B133" s="19"/>
      <c r="C133" s="47"/>
      <c r="D133" s="20"/>
      <c r="E133" s="21"/>
      <c r="F133" s="21"/>
      <c r="G133" s="52"/>
      <c r="H133" s="5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4.25" customHeight="1" x14ac:dyDescent="0.25">
      <c r="A134" s="19"/>
      <c r="B134" s="19"/>
      <c r="C134" s="47"/>
      <c r="D134" s="20"/>
      <c r="E134" s="21"/>
      <c r="F134" s="21"/>
      <c r="G134" s="52"/>
      <c r="H134" s="5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4.25" customHeight="1" x14ac:dyDescent="0.25">
      <c r="A135" s="19"/>
      <c r="B135" s="19"/>
      <c r="C135" s="47"/>
      <c r="D135" s="20"/>
      <c r="E135" s="21"/>
      <c r="F135" s="21"/>
      <c r="G135" s="52"/>
      <c r="H135" s="5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4.25" customHeight="1" x14ac:dyDescent="0.25">
      <c r="A136" s="19"/>
      <c r="B136" s="19"/>
      <c r="C136" s="47"/>
      <c r="D136" s="20"/>
      <c r="E136" s="21"/>
      <c r="F136" s="21"/>
      <c r="G136" s="52"/>
      <c r="H136" s="5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4.25" customHeight="1" x14ac:dyDescent="0.25">
      <c r="A137" s="19"/>
      <c r="B137" s="19"/>
      <c r="C137" s="47"/>
      <c r="D137" s="20"/>
      <c r="E137" s="21"/>
      <c r="F137" s="21"/>
      <c r="G137" s="52"/>
      <c r="H137" s="5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4.25" customHeight="1" x14ac:dyDescent="0.25">
      <c r="A138" s="19"/>
      <c r="B138" s="19"/>
      <c r="C138" s="47"/>
      <c r="D138" s="20"/>
      <c r="E138" s="21"/>
      <c r="F138" s="21"/>
      <c r="G138" s="52"/>
      <c r="H138" s="5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4.25" customHeight="1" x14ac:dyDescent="0.25">
      <c r="A139" s="19"/>
      <c r="B139" s="19"/>
      <c r="C139" s="47"/>
      <c r="D139" s="20"/>
      <c r="E139" s="21"/>
      <c r="F139" s="21"/>
      <c r="G139" s="52"/>
      <c r="H139" s="5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4.25" customHeight="1" x14ac:dyDescent="0.25">
      <c r="A140" s="19"/>
      <c r="B140" s="19"/>
      <c r="C140" s="47"/>
      <c r="D140" s="20"/>
      <c r="E140" s="21"/>
      <c r="F140" s="21"/>
      <c r="G140" s="52"/>
      <c r="H140" s="5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4.25" customHeight="1" x14ac:dyDescent="0.25">
      <c r="A141" s="19"/>
      <c r="B141" s="19"/>
      <c r="C141" s="47"/>
      <c r="D141" s="20"/>
      <c r="E141" s="21"/>
      <c r="F141" s="21"/>
      <c r="G141" s="52"/>
      <c r="H141" s="5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4.25" customHeight="1" x14ac:dyDescent="0.25">
      <c r="A142" s="19"/>
      <c r="B142" s="19"/>
      <c r="C142" s="47"/>
      <c r="D142" s="20"/>
      <c r="E142" s="21"/>
      <c r="F142" s="21"/>
      <c r="G142" s="52"/>
      <c r="H142" s="5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4.25" customHeight="1" x14ac:dyDescent="0.25">
      <c r="A143" s="19"/>
      <c r="B143" s="19"/>
      <c r="C143" s="47"/>
      <c r="D143" s="20"/>
      <c r="E143" s="21"/>
      <c r="F143" s="21"/>
      <c r="G143" s="52"/>
      <c r="H143" s="5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4.25" customHeight="1" x14ac:dyDescent="0.25">
      <c r="A144" s="19"/>
      <c r="B144" s="19"/>
      <c r="C144" s="47"/>
      <c r="D144" s="20"/>
      <c r="E144" s="21"/>
      <c r="F144" s="21"/>
      <c r="G144" s="52"/>
      <c r="H144" s="5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4.25" customHeight="1" x14ac:dyDescent="0.25">
      <c r="A145" s="19"/>
      <c r="B145" s="19"/>
      <c r="C145" s="47"/>
      <c r="D145" s="20"/>
      <c r="E145" s="21"/>
      <c r="F145" s="21"/>
      <c r="G145" s="52"/>
      <c r="H145" s="5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4.25" customHeight="1" x14ac:dyDescent="0.25">
      <c r="A146" s="19"/>
      <c r="B146" s="19"/>
      <c r="C146" s="47"/>
      <c r="D146" s="20"/>
      <c r="E146" s="21"/>
      <c r="F146" s="21"/>
      <c r="G146" s="52"/>
      <c r="H146" s="5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4.25" customHeight="1" x14ac:dyDescent="0.25">
      <c r="A147" s="19"/>
      <c r="B147" s="19"/>
      <c r="C147" s="47"/>
      <c r="D147" s="20"/>
      <c r="E147" s="21"/>
      <c r="F147" s="21"/>
      <c r="G147" s="52"/>
      <c r="H147" s="5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4.25" customHeight="1" x14ac:dyDescent="0.25">
      <c r="A148" s="19"/>
      <c r="B148" s="19"/>
      <c r="C148" s="47"/>
      <c r="D148" s="20"/>
      <c r="E148" s="21"/>
      <c r="F148" s="21"/>
      <c r="G148" s="52"/>
      <c r="H148" s="5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4.25" customHeight="1" x14ac:dyDescent="0.25">
      <c r="A149" s="19"/>
      <c r="B149" s="19"/>
      <c r="C149" s="47"/>
      <c r="D149" s="20"/>
      <c r="E149" s="21"/>
      <c r="F149" s="21"/>
      <c r="G149" s="52"/>
      <c r="H149" s="5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4.25" customHeight="1" x14ac:dyDescent="0.25">
      <c r="A150" s="19"/>
      <c r="B150" s="19"/>
      <c r="C150" s="47"/>
      <c r="D150" s="20"/>
      <c r="E150" s="21"/>
      <c r="F150" s="21"/>
      <c r="G150" s="52"/>
      <c r="H150" s="5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4.25" customHeight="1" x14ac:dyDescent="0.25">
      <c r="A151" s="19"/>
      <c r="B151" s="19"/>
      <c r="C151" s="47"/>
      <c r="D151" s="20"/>
      <c r="E151" s="21"/>
      <c r="F151" s="21"/>
      <c r="G151" s="52"/>
      <c r="H151" s="5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4.25" customHeight="1" x14ac:dyDescent="0.25">
      <c r="A152" s="19"/>
      <c r="B152" s="19"/>
      <c r="C152" s="47"/>
      <c r="D152" s="20"/>
      <c r="E152" s="21"/>
      <c r="F152" s="21"/>
      <c r="G152" s="52"/>
      <c r="H152" s="5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4.25" customHeight="1" x14ac:dyDescent="0.25">
      <c r="A153" s="19"/>
      <c r="B153" s="19"/>
      <c r="C153" s="47"/>
      <c r="D153" s="20"/>
      <c r="E153" s="21"/>
      <c r="F153" s="21"/>
      <c r="G153" s="52"/>
      <c r="H153" s="5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4.25" customHeight="1" x14ac:dyDescent="0.25">
      <c r="A154" s="19"/>
      <c r="B154" s="19"/>
      <c r="C154" s="47"/>
      <c r="D154" s="20"/>
      <c r="E154" s="21"/>
      <c r="F154" s="21"/>
      <c r="G154" s="52"/>
      <c r="H154" s="5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4.25" customHeight="1" x14ac:dyDescent="0.25">
      <c r="A155" s="19"/>
      <c r="B155" s="19"/>
      <c r="C155" s="47"/>
      <c r="D155" s="20"/>
      <c r="E155" s="21"/>
      <c r="F155" s="21"/>
      <c r="G155" s="52"/>
      <c r="H155" s="5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4.25" customHeight="1" x14ac:dyDescent="0.25">
      <c r="A156" s="19"/>
      <c r="B156" s="19"/>
      <c r="C156" s="47"/>
      <c r="D156" s="20"/>
      <c r="E156" s="21"/>
      <c r="F156" s="21"/>
      <c r="G156" s="52"/>
      <c r="H156" s="5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4.25" customHeight="1" x14ac:dyDescent="0.25">
      <c r="A157" s="19"/>
      <c r="B157" s="19"/>
      <c r="C157" s="47"/>
      <c r="D157" s="20"/>
      <c r="E157" s="21"/>
      <c r="F157" s="21"/>
      <c r="G157" s="52"/>
      <c r="H157" s="5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4.25" customHeight="1" x14ac:dyDescent="0.25">
      <c r="A158" s="19"/>
      <c r="B158" s="19"/>
      <c r="C158" s="47"/>
      <c r="D158" s="20"/>
      <c r="E158" s="21"/>
      <c r="F158" s="21"/>
      <c r="G158" s="52"/>
      <c r="H158" s="5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4.25" customHeight="1" x14ac:dyDescent="0.25">
      <c r="A159" s="19"/>
      <c r="B159" s="19"/>
      <c r="C159" s="47"/>
      <c r="D159" s="20"/>
      <c r="E159" s="21"/>
      <c r="F159" s="21"/>
      <c r="G159" s="52"/>
      <c r="H159" s="5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4.25" customHeight="1" x14ac:dyDescent="0.25">
      <c r="A160" s="19"/>
      <c r="B160" s="19"/>
      <c r="C160" s="47"/>
      <c r="D160" s="20"/>
      <c r="E160" s="21"/>
      <c r="F160" s="21"/>
      <c r="G160" s="52"/>
      <c r="H160" s="5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4.25" customHeight="1" x14ac:dyDescent="0.25">
      <c r="A161" s="19"/>
      <c r="B161" s="19"/>
      <c r="C161" s="47"/>
      <c r="D161" s="20"/>
      <c r="E161" s="21"/>
      <c r="F161" s="21"/>
      <c r="G161" s="52"/>
      <c r="H161" s="5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4.25" customHeight="1" x14ac:dyDescent="0.25">
      <c r="A162" s="19"/>
      <c r="B162" s="19"/>
      <c r="C162" s="47"/>
      <c r="D162" s="20"/>
      <c r="E162" s="21"/>
      <c r="F162" s="21"/>
      <c r="G162" s="52"/>
      <c r="H162" s="5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4.25" customHeight="1" x14ac:dyDescent="0.25">
      <c r="A163" s="19"/>
      <c r="B163" s="19"/>
      <c r="C163" s="47"/>
      <c r="D163" s="20"/>
      <c r="E163" s="21"/>
      <c r="F163" s="21"/>
      <c r="G163" s="52"/>
      <c r="H163" s="5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4.25" customHeight="1" x14ac:dyDescent="0.25">
      <c r="A164" s="19"/>
      <c r="B164" s="19"/>
      <c r="C164" s="47"/>
      <c r="D164" s="20"/>
      <c r="E164" s="21"/>
      <c r="F164" s="21"/>
      <c r="G164" s="52"/>
      <c r="H164" s="5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4.25" customHeight="1" x14ac:dyDescent="0.25">
      <c r="A165" s="19"/>
      <c r="B165" s="19"/>
      <c r="C165" s="47"/>
      <c r="D165" s="20"/>
      <c r="E165" s="21"/>
      <c r="F165" s="21"/>
      <c r="G165" s="52"/>
      <c r="H165" s="5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4.25" customHeight="1" x14ac:dyDescent="0.25">
      <c r="A166" s="19"/>
      <c r="B166" s="19"/>
      <c r="C166" s="47"/>
      <c r="D166" s="20"/>
      <c r="E166" s="21"/>
      <c r="F166" s="21"/>
      <c r="G166" s="52"/>
      <c r="H166" s="5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4.25" customHeight="1" x14ac:dyDescent="0.25">
      <c r="A167" s="19"/>
      <c r="B167" s="19"/>
      <c r="C167" s="47"/>
      <c r="D167" s="20"/>
      <c r="E167" s="21"/>
      <c r="F167" s="21"/>
      <c r="G167" s="52"/>
      <c r="H167" s="5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4.25" customHeight="1" x14ac:dyDescent="0.25">
      <c r="A168" s="19"/>
      <c r="B168" s="19"/>
      <c r="C168" s="47"/>
      <c r="D168" s="20"/>
      <c r="E168" s="21"/>
      <c r="F168" s="21"/>
      <c r="G168" s="52"/>
      <c r="H168" s="5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4.25" customHeight="1" x14ac:dyDescent="0.25">
      <c r="A169" s="19"/>
      <c r="B169" s="19"/>
      <c r="C169" s="47"/>
      <c r="D169" s="20"/>
      <c r="E169" s="21"/>
      <c r="F169" s="21"/>
      <c r="G169" s="52"/>
      <c r="H169" s="5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4.25" customHeight="1" x14ac:dyDescent="0.25">
      <c r="A170" s="19"/>
      <c r="B170" s="19"/>
      <c r="C170" s="47"/>
      <c r="D170" s="20"/>
      <c r="E170" s="21"/>
      <c r="F170" s="21"/>
      <c r="G170" s="52"/>
      <c r="H170" s="5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4.25" customHeight="1" x14ac:dyDescent="0.25">
      <c r="A171" s="19"/>
      <c r="B171" s="19"/>
      <c r="C171" s="47"/>
      <c r="D171" s="20"/>
      <c r="E171" s="21"/>
      <c r="F171" s="21"/>
      <c r="G171" s="52"/>
      <c r="H171" s="5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4.25" customHeight="1" x14ac:dyDescent="0.25">
      <c r="A172" s="19"/>
      <c r="B172" s="19"/>
      <c r="C172" s="47"/>
      <c r="D172" s="20"/>
      <c r="E172" s="21"/>
      <c r="F172" s="21"/>
      <c r="G172" s="52"/>
      <c r="H172" s="5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4.25" customHeight="1" x14ac:dyDescent="0.25">
      <c r="A173" s="19"/>
      <c r="B173" s="19"/>
      <c r="C173" s="47"/>
      <c r="D173" s="20"/>
      <c r="E173" s="21"/>
      <c r="F173" s="21"/>
      <c r="G173" s="52"/>
      <c r="H173" s="5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4.25" customHeight="1" x14ac:dyDescent="0.25">
      <c r="A174" s="19"/>
      <c r="B174" s="19"/>
      <c r="C174" s="47"/>
      <c r="D174" s="20"/>
      <c r="E174" s="21"/>
      <c r="F174" s="21"/>
      <c r="G174" s="52"/>
      <c r="H174" s="5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4.25" customHeight="1" x14ac:dyDescent="0.25">
      <c r="A175" s="19"/>
      <c r="B175" s="19"/>
      <c r="C175" s="47"/>
      <c r="D175" s="20"/>
      <c r="E175" s="21"/>
      <c r="F175" s="21"/>
      <c r="G175" s="52"/>
      <c r="H175" s="5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4.25" customHeight="1" x14ac:dyDescent="0.25">
      <c r="A176" s="19"/>
      <c r="B176" s="19"/>
      <c r="C176" s="47"/>
      <c r="D176" s="20"/>
      <c r="E176" s="21"/>
      <c r="F176" s="21"/>
      <c r="G176" s="52"/>
      <c r="H176" s="5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4.25" customHeight="1" x14ac:dyDescent="0.25">
      <c r="A177" s="19"/>
      <c r="B177" s="19"/>
      <c r="C177" s="47"/>
      <c r="D177" s="20"/>
      <c r="E177" s="21"/>
      <c r="F177" s="21"/>
      <c r="G177" s="52"/>
      <c r="H177" s="5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4.25" customHeight="1" x14ac:dyDescent="0.25">
      <c r="A178" s="19"/>
      <c r="B178" s="19"/>
      <c r="C178" s="47"/>
      <c r="D178" s="20"/>
      <c r="E178" s="21"/>
      <c r="F178" s="21"/>
      <c r="G178" s="52"/>
      <c r="H178" s="5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4.25" customHeight="1" x14ac:dyDescent="0.25">
      <c r="A179" s="19"/>
      <c r="B179" s="19"/>
      <c r="C179" s="47"/>
      <c r="D179" s="20"/>
      <c r="E179" s="21"/>
      <c r="F179" s="21"/>
      <c r="G179" s="52"/>
      <c r="H179" s="5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4.25" customHeight="1" x14ac:dyDescent="0.25">
      <c r="A180" s="19"/>
      <c r="B180" s="19"/>
      <c r="C180" s="47"/>
      <c r="D180" s="20"/>
      <c r="E180" s="21"/>
      <c r="F180" s="21"/>
      <c r="G180" s="52"/>
      <c r="H180" s="5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4.25" customHeight="1" x14ac:dyDescent="0.25">
      <c r="A181" s="19"/>
      <c r="B181" s="19"/>
      <c r="C181" s="47"/>
      <c r="D181" s="20"/>
      <c r="E181" s="21"/>
      <c r="F181" s="21"/>
      <c r="G181" s="52"/>
      <c r="H181" s="5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4.25" customHeight="1" x14ac:dyDescent="0.25">
      <c r="A182" s="19"/>
      <c r="B182" s="19"/>
      <c r="C182" s="47"/>
      <c r="D182" s="20"/>
      <c r="E182" s="21"/>
      <c r="F182" s="21"/>
      <c r="G182" s="52"/>
      <c r="H182" s="5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4.25" customHeight="1" x14ac:dyDescent="0.25">
      <c r="A183" s="19"/>
      <c r="B183" s="19"/>
      <c r="C183" s="47"/>
      <c r="D183" s="20"/>
      <c r="E183" s="21"/>
      <c r="F183" s="21"/>
      <c r="G183" s="52"/>
      <c r="H183" s="5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4.25" customHeight="1" x14ac:dyDescent="0.25">
      <c r="A184" s="19"/>
      <c r="B184" s="19"/>
      <c r="C184" s="47"/>
      <c r="D184" s="20"/>
      <c r="E184" s="21"/>
      <c r="F184" s="21"/>
      <c r="G184" s="52"/>
      <c r="H184" s="5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4.25" customHeight="1" x14ac:dyDescent="0.25">
      <c r="A185" s="19"/>
      <c r="B185" s="19"/>
      <c r="C185" s="47"/>
      <c r="D185" s="20"/>
      <c r="E185" s="21"/>
      <c r="F185" s="21"/>
      <c r="G185" s="52"/>
      <c r="H185" s="5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4.25" customHeight="1" x14ac:dyDescent="0.25">
      <c r="A186" s="19"/>
      <c r="B186" s="19"/>
      <c r="C186" s="47"/>
      <c r="D186" s="20"/>
      <c r="E186" s="21"/>
      <c r="F186" s="21"/>
      <c r="G186" s="52"/>
      <c r="H186" s="5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4.25" customHeight="1" x14ac:dyDescent="0.25">
      <c r="A187" s="19"/>
      <c r="B187" s="19"/>
      <c r="C187" s="47"/>
      <c r="D187" s="20"/>
      <c r="E187" s="21"/>
      <c r="F187" s="21"/>
      <c r="G187" s="52"/>
      <c r="H187" s="5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4.25" customHeight="1" x14ac:dyDescent="0.25">
      <c r="A188" s="19"/>
      <c r="B188" s="19"/>
      <c r="C188" s="47"/>
      <c r="D188" s="20"/>
      <c r="E188" s="21"/>
      <c r="F188" s="21"/>
      <c r="G188" s="52"/>
      <c r="H188" s="5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4.25" customHeight="1" x14ac:dyDescent="0.25">
      <c r="A189" s="19"/>
      <c r="B189" s="19"/>
      <c r="C189" s="47"/>
      <c r="D189" s="20"/>
      <c r="E189" s="21"/>
      <c r="F189" s="21"/>
      <c r="G189" s="52"/>
      <c r="H189" s="5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4.25" customHeight="1" x14ac:dyDescent="0.25">
      <c r="A190" s="19"/>
      <c r="B190" s="19"/>
      <c r="C190" s="47"/>
      <c r="D190" s="20"/>
      <c r="E190" s="21"/>
      <c r="F190" s="21"/>
      <c r="G190" s="52"/>
      <c r="H190" s="5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4.25" customHeight="1" x14ac:dyDescent="0.25">
      <c r="A191" s="19"/>
      <c r="B191" s="19"/>
      <c r="C191" s="47"/>
      <c r="D191" s="20"/>
      <c r="E191" s="21"/>
      <c r="F191" s="21"/>
      <c r="G191" s="52"/>
      <c r="H191" s="5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4.25" customHeight="1" x14ac:dyDescent="0.25">
      <c r="A192" s="19"/>
      <c r="B192" s="19"/>
      <c r="C192" s="47"/>
      <c r="D192" s="20"/>
      <c r="E192" s="21"/>
      <c r="F192" s="21"/>
      <c r="G192" s="52"/>
      <c r="H192" s="5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4.25" customHeight="1" x14ac:dyDescent="0.25">
      <c r="A193" s="19"/>
      <c r="B193" s="19"/>
      <c r="C193" s="47"/>
      <c r="D193" s="20"/>
      <c r="E193" s="21"/>
      <c r="F193" s="21"/>
      <c r="G193" s="52"/>
      <c r="H193" s="5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4.25" customHeight="1" x14ac:dyDescent="0.25">
      <c r="A194" s="19"/>
      <c r="B194" s="19"/>
      <c r="C194" s="47"/>
      <c r="D194" s="20"/>
      <c r="E194" s="21"/>
      <c r="F194" s="21"/>
      <c r="G194" s="52"/>
      <c r="H194" s="5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4.25" customHeight="1" x14ac:dyDescent="0.25">
      <c r="A195" s="19"/>
      <c r="B195" s="19"/>
      <c r="C195" s="47"/>
      <c r="D195" s="20"/>
      <c r="E195" s="21"/>
      <c r="F195" s="21"/>
      <c r="G195" s="52"/>
      <c r="H195" s="5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4.25" customHeight="1" x14ac:dyDescent="0.25">
      <c r="A196" s="19"/>
      <c r="B196" s="19"/>
      <c r="C196" s="47"/>
      <c r="D196" s="20"/>
      <c r="E196" s="21"/>
      <c r="F196" s="21"/>
      <c r="G196" s="52"/>
      <c r="H196" s="5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4.25" customHeight="1" x14ac:dyDescent="0.25">
      <c r="A197" s="19"/>
      <c r="B197" s="19"/>
      <c r="C197" s="47"/>
      <c r="D197" s="20"/>
      <c r="E197" s="21"/>
      <c r="F197" s="21"/>
      <c r="G197" s="52"/>
      <c r="H197" s="5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4.25" customHeight="1" x14ac:dyDescent="0.25">
      <c r="A198" s="19"/>
      <c r="B198" s="19"/>
      <c r="C198" s="47"/>
      <c r="D198" s="20"/>
      <c r="E198" s="21"/>
      <c r="F198" s="21"/>
      <c r="G198" s="52"/>
      <c r="H198" s="5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4.25" customHeight="1" x14ac:dyDescent="0.25">
      <c r="A199" s="19"/>
      <c r="B199" s="19"/>
      <c r="C199" s="47"/>
      <c r="D199" s="20"/>
      <c r="E199" s="21"/>
      <c r="F199" s="21"/>
      <c r="G199" s="52"/>
      <c r="H199" s="5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4.25" customHeight="1" x14ac:dyDescent="0.25">
      <c r="A200" s="19"/>
      <c r="B200" s="19"/>
      <c r="C200" s="47"/>
      <c r="D200" s="20"/>
      <c r="E200" s="21"/>
      <c r="F200" s="21"/>
      <c r="G200" s="52"/>
      <c r="H200" s="5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4.25" customHeight="1" x14ac:dyDescent="0.25">
      <c r="A201" s="19"/>
      <c r="B201" s="19"/>
      <c r="C201" s="47"/>
      <c r="D201" s="20"/>
      <c r="E201" s="21"/>
      <c r="F201" s="21"/>
      <c r="G201" s="52"/>
      <c r="H201" s="5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4.25" customHeight="1" x14ac:dyDescent="0.25">
      <c r="A202" s="19"/>
      <c r="B202" s="19"/>
      <c r="C202" s="47"/>
      <c r="D202" s="20"/>
      <c r="E202" s="21"/>
      <c r="F202" s="21"/>
      <c r="G202" s="52"/>
      <c r="H202" s="5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4.25" customHeight="1" x14ac:dyDescent="0.25">
      <c r="A203" s="19"/>
      <c r="B203" s="19"/>
      <c r="C203" s="47"/>
      <c r="D203" s="20"/>
      <c r="E203" s="21"/>
      <c r="F203" s="21"/>
      <c r="G203" s="52"/>
      <c r="H203" s="5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4.25" customHeight="1" x14ac:dyDescent="0.25">
      <c r="A204" s="19"/>
      <c r="B204" s="19"/>
      <c r="C204" s="47"/>
      <c r="D204" s="20"/>
      <c r="E204" s="21"/>
      <c r="F204" s="21"/>
      <c r="G204" s="52"/>
      <c r="H204" s="5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4.25" customHeight="1" x14ac:dyDescent="0.25">
      <c r="A205" s="19"/>
      <c r="B205" s="19"/>
      <c r="C205" s="47"/>
      <c r="D205" s="20"/>
      <c r="E205" s="21"/>
      <c r="F205" s="21"/>
      <c r="G205" s="52"/>
      <c r="H205" s="5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4.25" customHeight="1" x14ac:dyDescent="0.25">
      <c r="A206" s="19"/>
      <c r="B206" s="19"/>
      <c r="C206" s="47"/>
      <c r="D206" s="20"/>
      <c r="E206" s="21"/>
      <c r="F206" s="21"/>
      <c r="G206" s="52"/>
      <c r="H206" s="5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4.25" customHeight="1" x14ac:dyDescent="0.25">
      <c r="A207" s="19"/>
      <c r="B207" s="19"/>
      <c r="C207" s="47"/>
      <c r="D207" s="20"/>
      <c r="E207" s="21"/>
      <c r="F207" s="21"/>
      <c r="G207" s="52"/>
      <c r="H207" s="5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4.25" customHeight="1" x14ac:dyDescent="0.25">
      <c r="A208" s="19"/>
      <c r="B208" s="19"/>
      <c r="C208" s="47"/>
      <c r="D208" s="20"/>
      <c r="E208" s="21"/>
      <c r="F208" s="21"/>
      <c r="G208" s="52"/>
      <c r="H208" s="5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4.25" customHeight="1" x14ac:dyDescent="0.25">
      <c r="A209" s="19"/>
      <c r="B209" s="19"/>
      <c r="C209" s="47"/>
      <c r="D209" s="20"/>
      <c r="E209" s="21"/>
      <c r="F209" s="21"/>
      <c r="G209" s="52"/>
      <c r="H209" s="5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4.25" customHeight="1" x14ac:dyDescent="0.25">
      <c r="A210" s="19"/>
      <c r="B210" s="19"/>
      <c r="C210" s="47"/>
      <c r="D210" s="20"/>
      <c r="E210" s="21"/>
      <c r="F210" s="21"/>
      <c r="G210" s="52"/>
      <c r="H210" s="5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4.25" customHeight="1" x14ac:dyDescent="0.25">
      <c r="A211" s="19"/>
      <c r="B211" s="19"/>
      <c r="C211" s="47"/>
      <c r="D211" s="20"/>
      <c r="E211" s="21"/>
      <c r="F211" s="21"/>
      <c r="G211" s="52"/>
      <c r="H211" s="5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4.25" customHeight="1" x14ac:dyDescent="0.25">
      <c r="A212" s="19"/>
      <c r="B212" s="19"/>
      <c r="C212" s="47"/>
      <c r="D212" s="20"/>
      <c r="E212" s="21"/>
      <c r="F212" s="21"/>
      <c r="G212" s="52"/>
      <c r="H212" s="5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4.25" customHeight="1" x14ac:dyDescent="0.25">
      <c r="A213" s="19"/>
      <c r="B213" s="19"/>
      <c r="C213" s="47"/>
      <c r="D213" s="20"/>
      <c r="E213" s="21"/>
      <c r="F213" s="21"/>
      <c r="G213" s="52"/>
      <c r="H213" s="5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4.25" customHeight="1" x14ac:dyDescent="0.25">
      <c r="A214" s="19"/>
      <c r="B214" s="19"/>
      <c r="C214" s="47"/>
      <c r="D214" s="20"/>
      <c r="E214" s="21"/>
      <c r="F214" s="21"/>
      <c r="G214" s="52"/>
      <c r="H214" s="5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4.25" customHeight="1" x14ac:dyDescent="0.25">
      <c r="A215" s="19"/>
      <c r="B215" s="19"/>
      <c r="C215" s="47"/>
      <c r="D215" s="20"/>
      <c r="E215" s="21"/>
      <c r="F215" s="21"/>
      <c r="G215" s="52"/>
      <c r="H215" s="5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4.25" customHeight="1" x14ac:dyDescent="0.25">
      <c r="A216" s="19"/>
      <c r="B216" s="19"/>
      <c r="C216" s="47"/>
      <c r="D216" s="20"/>
      <c r="E216" s="21"/>
      <c r="F216" s="21"/>
      <c r="G216" s="52"/>
      <c r="H216" s="5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4.25" customHeight="1" x14ac:dyDescent="0.25">
      <c r="A217" s="19"/>
      <c r="B217" s="19"/>
      <c r="C217" s="47"/>
      <c r="D217" s="20"/>
      <c r="E217" s="21"/>
      <c r="F217" s="21"/>
      <c r="G217" s="52"/>
      <c r="H217" s="5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4.25" customHeight="1" x14ac:dyDescent="0.25">
      <c r="A218" s="19"/>
      <c r="B218" s="19"/>
      <c r="C218" s="47"/>
      <c r="D218" s="20"/>
      <c r="E218" s="21"/>
      <c r="F218" s="21"/>
      <c r="G218" s="52"/>
      <c r="H218" s="5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4.25" customHeight="1" x14ac:dyDescent="0.25">
      <c r="A219" s="19"/>
      <c r="B219" s="19"/>
      <c r="C219" s="47"/>
      <c r="D219" s="20"/>
      <c r="E219" s="21"/>
      <c r="F219" s="21"/>
      <c r="G219" s="52"/>
      <c r="H219" s="5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4.25" customHeight="1" x14ac:dyDescent="0.25">
      <c r="A220" s="19"/>
      <c r="B220" s="19"/>
      <c r="C220" s="47"/>
      <c r="D220" s="20"/>
      <c r="E220" s="21"/>
      <c r="F220" s="21"/>
      <c r="G220" s="52"/>
      <c r="H220" s="5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4.25" customHeight="1" x14ac:dyDescent="0.25">
      <c r="A221" s="19"/>
      <c r="B221" s="19"/>
      <c r="C221" s="47"/>
      <c r="D221" s="20"/>
      <c r="E221" s="21"/>
      <c r="F221" s="21"/>
      <c r="G221" s="52"/>
      <c r="H221" s="5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4.25" customHeight="1" x14ac:dyDescent="0.25">
      <c r="A222" s="19"/>
      <c r="B222" s="19"/>
      <c r="C222" s="47"/>
      <c r="D222" s="20"/>
      <c r="E222" s="21"/>
      <c r="F222" s="21"/>
      <c r="G222" s="52"/>
      <c r="H222" s="5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4.25" customHeight="1" x14ac:dyDescent="0.25">
      <c r="A223" s="19"/>
      <c r="B223" s="19"/>
      <c r="C223" s="47"/>
      <c r="D223" s="20"/>
      <c r="E223" s="21"/>
      <c r="F223" s="21"/>
      <c r="G223" s="52"/>
      <c r="H223" s="5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4.25" customHeight="1" x14ac:dyDescent="0.25">
      <c r="A224" s="19"/>
      <c r="B224" s="19"/>
      <c r="C224" s="47"/>
      <c r="D224" s="20"/>
      <c r="E224" s="21"/>
      <c r="F224" s="21"/>
      <c r="G224" s="52"/>
      <c r="H224" s="5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4.25" customHeight="1" x14ac:dyDescent="0.25">
      <c r="A225" s="19"/>
      <c r="B225" s="19"/>
      <c r="C225" s="47"/>
      <c r="D225" s="20"/>
      <c r="E225" s="21"/>
      <c r="F225" s="21"/>
      <c r="G225" s="52"/>
      <c r="H225" s="5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4.25" customHeight="1" x14ac:dyDescent="0.25">
      <c r="A226" s="19"/>
      <c r="B226" s="19"/>
      <c r="C226" s="47"/>
      <c r="D226" s="20"/>
      <c r="E226" s="21"/>
      <c r="F226" s="21"/>
      <c r="G226" s="52"/>
      <c r="H226" s="5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4.25" customHeight="1" x14ac:dyDescent="0.25">
      <c r="A227" s="19"/>
      <c r="B227" s="19"/>
      <c r="C227" s="47"/>
      <c r="D227" s="20"/>
      <c r="E227" s="21"/>
      <c r="F227" s="21"/>
      <c r="G227" s="52"/>
      <c r="H227" s="5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4.25" customHeight="1" x14ac:dyDescent="0.25">
      <c r="A228" s="19"/>
      <c r="B228" s="19"/>
      <c r="C228" s="47"/>
      <c r="D228" s="20"/>
      <c r="E228" s="21"/>
      <c r="F228" s="21"/>
      <c r="G228" s="52"/>
      <c r="H228" s="5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4.25" customHeight="1" x14ac:dyDescent="0.25">
      <c r="A229" s="19"/>
      <c r="B229" s="19"/>
      <c r="C229" s="47"/>
      <c r="D229" s="20"/>
      <c r="E229" s="21"/>
      <c r="F229" s="21"/>
      <c r="G229" s="52"/>
      <c r="H229" s="5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4.25" customHeight="1" x14ac:dyDescent="0.25">
      <c r="A230" s="19"/>
      <c r="B230" s="19"/>
      <c r="C230" s="47"/>
      <c r="D230" s="20"/>
      <c r="E230" s="21"/>
      <c r="F230" s="21"/>
      <c r="G230" s="52"/>
      <c r="H230" s="5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4.25" customHeight="1" x14ac:dyDescent="0.25">
      <c r="A231" s="19"/>
      <c r="B231" s="19"/>
      <c r="C231" s="47"/>
      <c r="D231" s="20"/>
      <c r="E231" s="21"/>
      <c r="F231" s="21"/>
      <c r="G231" s="52"/>
      <c r="H231" s="5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4.25" customHeight="1" x14ac:dyDescent="0.25">
      <c r="A232" s="19"/>
      <c r="B232" s="19"/>
      <c r="C232" s="47"/>
      <c r="D232" s="20"/>
      <c r="E232" s="21"/>
      <c r="F232" s="21"/>
      <c r="G232" s="52"/>
      <c r="H232" s="5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4.25" customHeight="1" x14ac:dyDescent="0.25">
      <c r="A233" s="19"/>
      <c r="B233" s="19"/>
      <c r="C233" s="47"/>
      <c r="D233" s="20"/>
      <c r="E233" s="21"/>
      <c r="F233" s="21"/>
      <c r="G233" s="52"/>
      <c r="H233" s="5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4.25" customHeight="1" x14ac:dyDescent="0.25">
      <c r="A234" s="19"/>
      <c r="B234" s="19"/>
      <c r="C234" s="47"/>
      <c r="D234" s="20"/>
      <c r="E234" s="21"/>
      <c r="F234" s="21"/>
      <c r="G234" s="52"/>
      <c r="H234" s="5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4.25" customHeight="1" x14ac:dyDescent="0.25">
      <c r="A235" s="19"/>
      <c r="B235" s="19"/>
      <c r="C235" s="47"/>
      <c r="D235" s="20"/>
      <c r="E235" s="21"/>
      <c r="F235" s="21"/>
      <c r="G235" s="52"/>
      <c r="H235" s="5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4.25" customHeight="1" x14ac:dyDescent="0.25">
      <c r="A236" s="19"/>
      <c r="B236" s="19"/>
      <c r="C236" s="47"/>
      <c r="D236" s="20"/>
      <c r="E236" s="21"/>
      <c r="F236" s="21"/>
      <c r="G236" s="52"/>
      <c r="H236" s="5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4.25" customHeight="1" x14ac:dyDescent="0.25">
      <c r="A237" s="19"/>
      <c r="B237" s="19"/>
      <c r="C237" s="47"/>
      <c r="D237" s="20"/>
      <c r="E237" s="21"/>
      <c r="F237" s="21"/>
      <c r="G237" s="52"/>
      <c r="H237" s="5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4.25" customHeight="1" x14ac:dyDescent="0.25">
      <c r="A238" s="19"/>
      <c r="B238" s="19"/>
      <c r="C238" s="47"/>
      <c r="D238" s="20"/>
      <c r="E238" s="21"/>
      <c r="F238" s="21"/>
      <c r="G238" s="52"/>
      <c r="H238" s="5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4.25" customHeight="1" x14ac:dyDescent="0.25">
      <c r="A239" s="19"/>
      <c r="B239" s="19"/>
      <c r="C239" s="47"/>
      <c r="D239" s="20"/>
      <c r="E239" s="21"/>
      <c r="F239" s="21"/>
      <c r="G239" s="52"/>
      <c r="H239" s="5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4.25" customHeight="1" x14ac:dyDescent="0.25">
      <c r="A240" s="19"/>
      <c r="B240" s="19"/>
      <c r="C240" s="47"/>
      <c r="D240" s="20"/>
      <c r="E240" s="21"/>
      <c r="F240" s="21"/>
      <c r="G240" s="52"/>
      <c r="H240" s="5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4.25" customHeight="1" x14ac:dyDescent="0.25">
      <c r="A241" s="19"/>
      <c r="B241" s="19"/>
      <c r="C241" s="47"/>
      <c r="D241" s="20"/>
      <c r="E241" s="21"/>
      <c r="F241" s="21"/>
      <c r="G241" s="52"/>
      <c r="H241" s="5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4.25" customHeight="1" x14ac:dyDescent="0.25">
      <c r="A242" s="19"/>
      <c r="B242" s="19"/>
      <c r="C242" s="47"/>
      <c r="D242" s="20"/>
      <c r="E242" s="21"/>
      <c r="F242" s="21"/>
      <c r="G242" s="52"/>
      <c r="H242" s="5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4.25" customHeight="1" x14ac:dyDescent="0.25">
      <c r="A243" s="19"/>
      <c r="B243" s="19"/>
      <c r="C243" s="47"/>
      <c r="D243" s="20"/>
      <c r="E243" s="21"/>
      <c r="F243" s="21"/>
      <c r="G243" s="52"/>
      <c r="H243" s="5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4.25" customHeight="1" x14ac:dyDescent="0.25">
      <c r="A244" s="19"/>
      <c r="B244" s="19"/>
      <c r="C244" s="47"/>
      <c r="D244" s="20"/>
      <c r="E244" s="21"/>
      <c r="F244" s="21"/>
      <c r="G244" s="52"/>
      <c r="H244" s="5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4.25" customHeight="1" x14ac:dyDescent="0.25">
      <c r="A245" s="19"/>
      <c r="B245" s="19"/>
      <c r="C245" s="47"/>
      <c r="D245" s="20"/>
      <c r="E245" s="21"/>
      <c r="F245" s="21"/>
      <c r="G245" s="52"/>
      <c r="H245" s="5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4.25" customHeight="1" x14ac:dyDescent="0.25">
      <c r="A246" s="19"/>
      <c r="B246" s="19"/>
      <c r="C246" s="47"/>
      <c r="D246" s="20"/>
      <c r="E246" s="21"/>
      <c r="F246" s="21"/>
      <c r="G246" s="52"/>
      <c r="H246" s="5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4.25" customHeight="1" x14ac:dyDescent="0.25">
      <c r="A247" s="19"/>
      <c r="B247" s="19"/>
      <c r="C247" s="47"/>
      <c r="D247" s="20"/>
      <c r="E247" s="21"/>
      <c r="F247" s="21"/>
      <c r="G247" s="52"/>
      <c r="H247" s="5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4.25" customHeight="1" x14ac:dyDescent="0.25">
      <c r="A248" s="19"/>
      <c r="B248" s="19"/>
      <c r="C248" s="47"/>
      <c r="D248" s="20"/>
      <c r="E248" s="21"/>
      <c r="F248" s="21"/>
      <c r="G248" s="52"/>
      <c r="H248" s="5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4.25" customHeight="1" x14ac:dyDescent="0.25">
      <c r="A249" s="19"/>
      <c r="B249" s="19"/>
      <c r="C249" s="47"/>
      <c r="D249" s="20"/>
      <c r="E249" s="21"/>
      <c r="F249" s="21"/>
      <c r="G249" s="52"/>
      <c r="H249" s="5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4.25" customHeight="1" x14ac:dyDescent="0.25">
      <c r="A250" s="19"/>
      <c r="B250" s="19"/>
      <c r="C250" s="47"/>
      <c r="D250" s="20"/>
      <c r="E250" s="21"/>
      <c r="F250" s="21"/>
      <c r="G250" s="52"/>
      <c r="H250" s="5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4.25" customHeight="1" x14ac:dyDescent="0.25">
      <c r="A251" s="19"/>
      <c r="B251" s="19"/>
      <c r="C251" s="47"/>
      <c r="D251" s="20"/>
      <c r="E251" s="21"/>
      <c r="F251" s="21"/>
      <c r="G251" s="52"/>
      <c r="H251" s="5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4.25" customHeight="1" x14ac:dyDescent="0.25">
      <c r="A252" s="19"/>
      <c r="B252" s="19"/>
      <c r="C252" s="47"/>
      <c r="D252" s="20"/>
      <c r="E252" s="21"/>
      <c r="F252" s="21"/>
      <c r="G252" s="52"/>
      <c r="H252" s="5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4.25" customHeight="1" x14ac:dyDescent="0.25">
      <c r="A253" s="19"/>
      <c r="B253" s="19"/>
      <c r="C253" s="47"/>
      <c r="D253" s="20"/>
      <c r="E253" s="21"/>
      <c r="F253" s="21"/>
      <c r="G253" s="52"/>
      <c r="H253" s="5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4.25" customHeight="1" x14ac:dyDescent="0.25">
      <c r="A254" s="19"/>
      <c r="B254" s="19"/>
      <c r="C254" s="47"/>
      <c r="D254" s="20"/>
      <c r="E254" s="21"/>
      <c r="F254" s="21"/>
      <c r="G254" s="52"/>
      <c r="H254" s="5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4.25" customHeight="1" x14ac:dyDescent="0.25">
      <c r="A255" s="19"/>
      <c r="B255" s="19"/>
      <c r="C255" s="47"/>
      <c r="D255" s="20"/>
      <c r="E255" s="21"/>
      <c r="F255" s="21"/>
      <c r="G255" s="52"/>
      <c r="H255" s="5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4.25" customHeight="1" x14ac:dyDescent="0.25">
      <c r="A256" s="19"/>
      <c r="B256" s="19"/>
      <c r="C256" s="47"/>
      <c r="D256" s="20"/>
      <c r="E256" s="21"/>
      <c r="F256" s="21"/>
      <c r="G256" s="52"/>
      <c r="H256" s="5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4.25" customHeight="1" x14ac:dyDescent="0.25">
      <c r="A257" s="19"/>
      <c r="B257" s="19"/>
      <c r="C257" s="47"/>
      <c r="D257" s="20"/>
      <c r="E257" s="21"/>
      <c r="F257" s="21"/>
      <c r="G257" s="52"/>
      <c r="H257" s="5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4.25" customHeight="1" x14ac:dyDescent="0.25">
      <c r="A258" s="19"/>
      <c r="B258" s="19"/>
      <c r="C258" s="47"/>
      <c r="D258" s="20"/>
      <c r="E258" s="21"/>
      <c r="F258" s="21"/>
      <c r="G258" s="52"/>
      <c r="H258" s="5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4.25" customHeight="1" x14ac:dyDescent="0.25">
      <c r="A259" s="19"/>
      <c r="B259" s="19"/>
      <c r="C259" s="47"/>
      <c r="D259" s="20"/>
      <c r="E259" s="21"/>
      <c r="F259" s="21"/>
      <c r="G259" s="52"/>
      <c r="H259" s="5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4.25" customHeight="1" x14ac:dyDescent="0.25">
      <c r="A260" s="19"/>
      <c r="B260" s="19"/>
      <c r="C260" s="47"/>
      <c r="D260" s="20"/>
      <c r="E260" s="21"/>
      <c r="F260" s="21"/>
      <c r="G260" s="52"/>
      <c r="H260" s="5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4.25" customHeight="1" x14ac:dyDescent="0.25">
      <c r="A261" s="19"/>
      <c r="B261" s="19"/>
      <c r="C261" s="47"/>
      <c r="D261" s="20"/>
      <c r="E261" s="21"/>
      <c r="F261" s="21"/>
      <c r="G261" s="52"/>
      <c r="H261" s="5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4.25" customHeight="1" x14ac:dyDescent="0.25">
      <c r="A262" s="19"/>
      <c r="B262" s="19"/>
      <c r="C262" s="47"/>
      <c r="D262" s="20"/>
      <c r="E262" s="21"/>
      <c r="F262" s="21"/>
      <c r="G262" s="52"/>
      <c r="H262" s="5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4.25" customHeight="1" x14ac:dyDescent="0.25">
      <c r="A263" s="19"/>
      <c r="B263" s="19"/>
      <c r="C263" s="47"/>
      <c r="D263" s="20"/>
      <c r="E263" s="21"/>
      <c r="F263" s="21"/>
      <c r="G263" s="52"/>
      <c r="H263" s="5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4.25" customHeight="1" x14ac:dyDescent="0.25">
      <c r="A264" s="19"/>
      <c r="B264" s="19"/>
      <c r="C264" s="47"/>
      <c r="D264" s="20"/>
      <c r="E264" s="21"/>
      <c r="F264" s="21"/>
      <c r="G264" s="52"/>
      <c r="H264" s="5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4.25" customHeight="1" x14ac:dyDescent="0.25">
      <c r="A265" s="19"/>
      <c r="B265" s="19"/>
      <c r="C265" s="47"/>
      <c r="D265" s="20"/>
      <c r="E265" s="21"/>
      <c r="F265" s="21"/>
      <c r="G265" s="52"/>
      <c r="H265" s="5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4.25" customHeight="1" x14ac:dyDescent="0.25">
      <c r="A266" s="19"/>
      <c r="B266" s="19"/>
      <c r="C266" s="47"/>
      <c r="D266" s="20"/>
      <c r="E266" s="21"/>
      <c r="F266" s="21"/>
      <c r="G266" s="52"/>
      <c r="H266" s="5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4.25" customHeight="1" x14ac:dyDescent="0.25">
      <c r="A267" s="19"/>
      <c r="B267" s="19"/>
      <c r="C267" s="47"/>
      <c r="D267" s="20"/>
      <c r="E267" s="21"/>
      <c r="F267" s="21"/>
      <c r="G267" s="52"/>
      <c r="H267" s="5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4.25" customHeight="1" x14ac:dyDescent="0.25">
      <c r="A268" s="19"/>
      <c r="B268" s="19"/>
      <c r="C268" s="47"/>
      <c r="D268" s="20"/>
      <c r="E268" s="21"/>
      <c r="F268" s="21"/>
      <c r="G268" s="52"/>
      <c r="H268" s="5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4.25" customHeight="1" x14ac:dyDescent="0.25">
      <c r="A269" s="19"/>
      <c r="B269" s="19"/>
      <c r="C269" s="47"/>
      <c r="D269" s="20"/>
      <c r="E269" s="21"/>
      <c r="F269" s="21"/>
      <c r="G269" s="52"/>
      <c r="H269" s="5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4.25" customHeight="1" x14ac:dyDescent="0.25">
      <c r="A270" s="19"/>
      <c r="B270" s="19"/>
      <c r="C270" s="47"/>
      <c r="D270" s="20"/>
      <c r="E270" s="21"/>
      <c r="F270" s="21"/>
      <c r="G270" s="52"/>
      <c r="H270" s="5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4.25" customHeight="1" x14ac:dyDescent="0.25">
      <c r="A271" s="19"/>
      <c r="B271" s="19"/>
      <c r="C271" s="47"/>
      <c r="D271" s="20"/>
      <c r="E271" s="21"/>
      <c r="F271" s="21"/>
      <c r="G271" s="52"/>
      <c r="H271" s="5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4.25" customHeight="1" x14ac:dyDescent="0.25">
      <c r="A272" s="19"/>
      <c r="B272" s="19"/>
      <c r="C272" s="47"/>
      <c r="D272" s="20"/>
      <c r="E272" s="21"/>
      <c r="F272" s="21"/>
      <c r="G272" s="52"/>
      <c r="H272" s="5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4.25" customHeight="1" x14ac:dyDescent="0.25">
      <c r="A273" s="19"/>
      <c r="B273" s="19"/>
      <c r="C273" s="47"/>
      <c r="D273" s="20"/>
      <c r="E273" s="21"/>
      <c r="F273" s="21"/>
      <c r="G273" s="52"/>
      <c r="H273" s="5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4.25" customHeight="1" x14ac:dyDescent="0.25">
      <c r="A274" s="19"/>
      <c r="B274" s="19"/>
      <c r="C274" s="47"/>
      <c r="D274" s="20"/>
      <c r="E274" s="21"/>
      <c r="F274" s="21"/>
      <c r="G274" s="52"/>
      <c r="H274" s="5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4.25" customHeight="1" x14ac:dyDescent="0.25">
      <c r="A275" s="19"/>
      <c r="B275" s="19"/>
      <c r="C275" s="47"/>
      <c r="D275" s="20"/>
      <c r="E275" s="21"/>
      <c r="F275" s="21"/>
      <c r="G275" s="52"/>
      <c r="H275" s="5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4.25" customHeight="1" x14ac:dyDescent="0.25">
      <c r="A276" s="19"/>
      <c r="B276" s="19"/>
      <c r="C276" s="47"/>
      <c r="D276" s="20"/>
      <c r="E276" s="21"/>
      <c r="F276" s="21"/>
      <c r="G276" s="52"/>
      <c r="H276" s="5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4.25" customHeight="1" x14ac:dyDescent="0.25">
      <c r="A277" s="19"/>
      <c r="B277" s="19"/>
      <c r="C277" s="47"/>
      <c r="D277" s="20"/>
      <c r="E277" s="21"/>
      <c r="F277" s="21"/>
      <c r="G277" s="52"/>
      <c r="H277" s="5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4.25" customHeight="1" x14ac:dyDescent="0.25">
      <c r="A278" s="19"/>
      <c r="B278" s="19"/>
      <c r="C278" s="47"/>
      <c r="D278" s="20"/>
      <c r="E278" s="21"/>
      <c r="F278" s="21"/>
      <c r="G278" s="52"/>
      <c r="H278" s="5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4.25" customHeight="1" x14ac:dyDescent="0.25">
      <c r="A279" s="19"/>
      <c r="B279" s="19"/>
      <c r="C279" s="47"/>
      <c r="D279" s="20"/>
      <c r="E279" s="21"/>
      <c r="F279" s="21"/>
      <c r="G279" s="52"/>
      <c r="H279" s="5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4.25" customHeight="1" x14ac:dyDescent="0.25">
      <c r="A280" s="19"/>
      <c r="B280" s="19"/>
      <c r="C280" s="47"/>
      <c r="D280" s="20"/>
      <c r="E280" s="21"/>
      <c r="F280" s="21"/>
      <c r="G280" s="52"/>
      <c r="H280" s="5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4.25" customHeight="1" x14ac:dyDescent="0.25">
      <c r="A281" s="19"/>
      <c r="B281" s="19"/>
      <c r="C281" s="47"/>
      <c r="D281" s="20"/>
      <c r="E281" s="21"/>
      <c r="F281" s="21"/>
      <c r="G281" s="52"/>
      <c r="H281" s="5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4.25" customHeight="1" x14ac:dyDescent="0.25">
      <c r="A282" s="19"/>
      <c r="B282" s="19"/>
      <c r="C282" s="47"/>
      <c r="D282" s="20"/>
      <c r="E282" s="21"/>
      <c r="F282" s="21"/>
      <c r="G282" s="52"/>
      <c r="H282" s="5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4.25" customHeight="1" x14ac:dyDescent="0.25">
      <c r="A283" s="19"/>
      <c r="B283" s="19"/>
      <c r="C283" s="47"/>
      <c r="D283" s="20"/>
      <c r="E283" s="21"/>
      <c r="F283" s="21"/>
      <c r="G283" s="52"/>
      <c r="H283" s="5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4.25" customHeight="1" x14ac:dyDescent="0.25">
      <c r="A284" s="19"/>
      <c r="B284" s="19"/>
      <c r="C284" s="47"/>
      <c r="D284" s="20"/>
      <c r="E284" s="21"/>
      <c r="F284" s="21"/>
      <c r="G284" s="52"/>
      <c r="H284" s="5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4.25" customHeight="1" x14ac:dyDescent="0.25">
      <c r="A285" s="19"/>
      <c r="B285" s="19"/>
      <c r="C285" s="47"/>
      <c r="D285" s="20"/>
      <c r="E285" s="21"/>
      <c r="F285" s="21"/>
      <c r="G285" s="52"/>
      <c r="H285" s="5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4.25" customHeight="1" x14ac:dyDescent="0.25">
      <c r="A286" s="19"/>
      <c r="B286" s="19"/>
      <c r="C286" s="47"/>
      <c r="D286" s="20"/>
      <c r="E286" s="21"/>
      <c r="F286" s="21"/>
      <c r="G286" s="52"/>
      <c r="H286" s="5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4.25" customHeight="1" x14ac:dyDescent="0.25">
      <c r="A287" s="19"/>
      <c r="B287" s="19"/>
      <c r="C287" s="47"/>
      <c r="D287" s="20"/>
      <c r="E287" s="21"/>
      <c r="F287" s="21"/>
      <c r="G287" s="52"/>
      <c r="H287" s="5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4.25" customHeight="1" x14ac:dyDescent="0.25">
      <c r="A288" s="19"/>
      <c r="B288" s="19"/>
      <c r="C288" s="47"/>
      <c r="D288" s="20"/>
      <c r="E288" s="21"/>
      <c r="F288" s="21"/>
      <c r="G288" s="52"/>
      <c r="H288" s="5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4.25" customHeight="1" x14ac:dyDescent="0.25">
      <c r="A289" s="19"/>
      <c r="B289" s="19"/>
      <c r="C289" s="47"/>
      <c r="D289" s="20"/>
      <c r="E289" s="21"/>
      <c r="F289" s="21"/>
      <c r="G289" s="52"/>
      <c r="H289" s="5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4.25" customHeight="1" x14ac:dyDescent="0.25">
      <c r="A290" s="19"/>
      <c r="B290" s="19"/>
      <c r="C290" s="47"/>
      <c r="D290" s="20"/>
      <c r="E290" s="21"/>
      <c r="F290" s="21"/>
      <c r="G290" s="52"/>
      <c r="H290" s="5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4.25" customHeight="1" x14ac:dyDescent="0.25">
      <c r="A291" s="19"/>
      <c r="B291" s="19"/>
      <c r="C291" s="47"/>
      <c r="D291" s="20"/>
      <c r="E291" s="21"/>
      <c r="F291" s="21"/>
      <c r="G291" s="52"/>
      <c r="H291" s="5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4.25" customHeight="1" x14ac:dyDescent="0.25">
      <c r="A292" s="19"/>
      <c r="B292" s="19"/>
      <c r="C292" s="47"/>
      <c r="D292" s="20"/>
      <c r="E292" s="21"/>
      <c r="F292" s="21"/>
      <c r="G292" s="52"/>
      <c r="H292" s="5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4.25" customHeight="1" x14ac:dyDescent="0.25">
      <c r="A293" s="19"/>
      <c r="B293" s="19"/>
      <c r="C293" s="47"/>
      <c r="D293" s="20"/>
      <c r="E293" s="21"/>
      <c r="F293" s="21"/>
      <c r="G293" s="52"/>
      <c r="H293" s="5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4.25" customHeight="1" x14ac:dyDescent="0.25">
      <c r="A294" s="19"/>
      <c r="B294" s="19"/>
      <c r="C294" s="47"/>
      <c r="D294" s="20"/>
      <c r="E294" s="21"/>
      <c r="F294" s="21"/>
      <c r="G294" s="52"/>
      <c r="H294" s="5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4.25" customHeight="1" x14ac:dyDescent="0.25">
      <c r="A295" s="19"/>
      <c r="B295" s="19"/>
      <c r="C295" s="47"/>
      <c r="D295" s="20"/>
      <c r="E295" s="21"/>
      <c r="F295" s="21"/>
      <c r="G295" s="52"/>
      <c r="H295" s="5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4.25" customHeight="1" x14ac:dyDescent="0.25">
      <c r="A296" s="19"/>
      <c r="B296" s="19"/>
      <c r="C296" s="47"/>
      <c r="D296" s="20"/>
      <c r="E296" s="21"/>
      <c r="F296" s="21"/>
      <c r="G296" s="52"/>
      <c r="H296" s="5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4.25" customHeight="1" x14ac:dyDescent="0.25">
      <c r="A297" s="19"/>
      <c r="B297" s="19"/>
      <c r="C297" s="47"/>
      <c r="D297" s="20"/>
      <c r="E297" s="21"/>
      <c r="F297" s="21"/>
      <c r="G297" s="52"/>
      <c r="H297" s="5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4.25" customHeight="1" x14ac:dyDescent="0.25">
      <c r="A298" s="19"/>
      <c r="B298" s="19"/>
      <c r="C298" s="47"/>
      <c r="D298" s="20"/>
      <c r="E298" s="21"/>
      <c r="F298" s="21"/>
      <c r="G298" s="52"/>
      <c r="H298" s="5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4.25" customHeight="1" x14ac:dyDescent="0.25">
      <c r="A299" s="19"/>
      <c r="B299" s="19"/>
      <c r="C299" s="47"/>
      <c r="D299" s="20"/>
      <c r="E299" s="21"/>
      <c r="F299" s="21"/>
      <c r="G299" s="52"/>
      <c r="H299" s="5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4.25" customHeight="1" x14ac:dyDescent="0.25">
      <c r="A300" s="19"/>
      <c r="B300" s="19"/>
      <c r="C300" s="47"/>
      <c r="D300" s="20"/>
      <c r="E300" s="21"/>
      <c r="F300" s="21"/>
      <c r="G300" s="52"/>
      <c r="H300" s="5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4.25" customHeight="1" x14ac:dyDescent="0.25">
      <c r="A301" s="19"/>
      <c r="B301" s="19"/>
      <c r="C301" s="47"/>
      <c r="D301" s="20"/>
      <c r="E301" s="21"/>
      <c r="F301" s="21"/>
      <c r="G301" s="52"/>
      <c r="H301" s="5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4.25" customHeight="1" x14ac:dyDescent="0.25">
      <c r="A302" s="19"/>
      <c r="B302" s="19"/>
      <c r="C302" s="47"/>
      <c r="D302" s="20"/>
      <c r="E302" s="21"/>
      <c r="F302" s="21"/>
      <c r="G302" s="52"/>
      <c r="H302" s="5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4.25" customHeight="1" x14ac:dyDescent="0.25">
      <c r="A303" s="19"/>
      <c r="B303" s="19"/>
      <c r="C303" s="47"/>
      <c r="D303" s="20"/>
      <c r="E303" s="21"/>
      <c r="F303" s="21"/>
      <c r="G303" s="52"/>
      <c r="H303" s="5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4.25" customHeight="1" x14ac:dyDescent="0.25">
      <c r="A304" s="19"/>
      <c r="B304" s="19"/>
      <c r="C304" s="47"/>
      <c r="D304" s="20"/>
      <c r="E304" s="21"/>
      <c r="F304" s="21"/>
      <c r="G304" s="52"/>
      <c r="H304" s="5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4.25" customHeight="1" x14ac:dyDescent="0.25">
      <c r="A305" s="19"/>
      <c r="B305" s="19"/>
      <c r="C305" s="47"/>
      <c r="D305" s="20"/>
      <c r="E305" s="21"/>
      <c r="F305" s="21"/>
      <c r="G305" s="52"/>
      <c r="H305" s="5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4.25" customHeight="1" x14ac:dyDescent="0.25">
      <c r="A306" s="19"/>
      <c r="B306" s="19"/>
      <c r="C306" s="47"/>
      <c r="D306" s="20"/>
      <c r="E306" s="21"/>
      <c r="F306" s="21"/>
      <c r="G306" s="52"/>
      <c r="H306" s="5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4.25" customHeight="1" x14ac:dyDescent="0.25">
      <c r="A307" s="19"/>
      <c r="B307" s="19"/>
      <c r="C307" s="47"/>
      <c r="D307" s="20"/>
      <c r="E307" s="21"/>
      <c r="F307" s="21"/>
      <c r="G307" s="52"/>
      <c r="H307" s="5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4.25" customHeight="1" x14ac:dyDescent="0.25">
      <c r="A308" s="19"/>
      <c r="B308" s="19"/>
      <c r="C308" s="47"/>
      <c r="D308" s="20"/>
      <c r="E308" s="21"/>
      <c r="F308" s="21"/>
      <c r="G308" s="52"/>
      <c r="H308" s="5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4.25" customHeight="1" x14ac:dyDescent="0.25">
      <c r="A309" s="19"/>
      <c r="B309" s="19"/>
      <c r="C309" s="47"/>
      <c r="D309" s="20"/>
      <c r="E309" s="21"/>
      <c r="F309" s="21"/>
      <c r="G309" s="52"/>
      <c r="H309" s="5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4.25" customHeight="1" x14ac:dyDescent="0.25">
      <c r="A310" s="19"/>
      <c r="B310" s="19"/>
      <c r="C310" s="47"/>
      <c r="D310" s="20"/>
      <c r="E310" s="21"/>
      <c r="F310" s="21"/>
      <c r="G310" s="52"/>
      <c r="H310" s="5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4.25" customHeight="1" x14ac:dyDescent="0.25">
      <c r="A311" s="19"/>
      <c r="B311" s="19"/>
      <c r="C311" s="47"/>
      <c r="D311" s="20"/>
      <c r="E311" s="21"/>
      <c r="F311" s="21"/>
      <c r="G311" s="52"/>
      <c r="H311" s="5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4.25" customHeight="1" x14ac:dyDescent="0.25">
      <c r="A312" s="19"/>
      <c r="B312" s="19"/>
      <c r="C312" s="47"/>
      <c r="D312" s="20"/>
      <c r="E312" s="21"/>
      <c r="F312" s="21"/>
      <c r="G312" s="52"/>
      <c r="H312" s="5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4.25" customHeight="1" x14ac:dyDescent="0.25">
      <c r="A313" s="19"/>
      <c r="B313" s="19"/>
      <c r="C313" s="47"/>
      <c r="D313" s="20"/>
      <c r="E313" s="21"/>
      <c r="F313" s="21"/>
      <c r="G313" s="52"/>
      <c r="H313" s="5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4.25" customHeight="1" x14ac:dyDescent="0.25">
      <c r="A314" s="19"/>
      <c r="B314" s="19"/>
      <c r="C314" s="47"/>
      <c r="D314" s="20"/>
      <c r="E314" s="21"/>
      <c r="F314" s="21"/>
      <c r="G314" s="52"/>
      <c r="H314" s="5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4.25" customHeight="1" x14ac:dyDescent="0.25">
      <c r="A315" s="19"/>
      <c r="B315" s="19"/>
      <c r="C315" s="47"/>
      <c r="D315" s="20"/>
      <c r="E315" s="21"/>
      <c r="F315" s="21"/>
      <c r="G315" s="52"/>
      <c r="H315" s="5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4.25" customHeight="1" x14ac:dyDescent="0.25">
      <c r="A316" s="19"/>
      <c r="B316" s="19"/>
      <c r="C316" s="47"/>
      <c r="D316" s="20"/>
      <c r="E316" s="21"/>
      <c r="F316" s="21"/>
      <c r="G316" s="52"/>
      <c r="H316" s="5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4.25" customHeight="1" x14ac:dyDescent="0.25">
      <c r="A317" s="19"/>
      <c r="B317" s="19"/>
      <c r="C317" s="47"/>
      <c r="D317" s="20"/>
      <c r="E317" s="21"/>
      <c r="F317" s="21"/>
      <c r="G317" s="52"/>
      <c r="H317" s="5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4.25" customHeight="1" x14ac:dyDescent="0.25">
      <c r="A318" s="19"/>
      <c r="B318" s="19"/>
      <c r="C318" s="47"/>
      <c r="D318" s="20"/>
      <c r="E318" s="21"/>
      <c r="F318" s="21"/>
      <c r="G318" s="52"/>
      <c r="H318" s="5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4.25" customHeight="1" x14ac:dyDescent="0.25">
      <c r="A319" s="19"/>
      <c r="B319" s="19"/>
      <c r="C319" s="47"/>
      <c r="D319" s="20"/>
      <c r="E319" s="21"/>
      <c r="F319" s="21"/>
      <c r="G319" s="52"/>
      <c r="H319" s="5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4.25" customHeight="1" x14ac:dyDescent="0.25">
      <c r="A320" s="19"/>
      <c r="B320" s="19"/>
      <c r="C320" s="47"/>
      <c r="D320" s="20"/>
      <c r="E320" s="21"/>
      <c r="F320" s="21"/>
      <c r="G320" s="52"/>
      <c r="H320" s="5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4.25" customHeight="1" x14ac:dyDescent="0.25">
      <c r="A321" s="19"/>
      <c r="B321" s="19"/>
      <c r="C321" s="47"/>
      <c r="D321" s="20"/>
      <c r="E321" s="21"/>
      <c r="F321" s="21"/>
      <c r="G321" s="52"/>
      <c r="H321" s="5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4.25" customHeight="1" x14ac:dyDescent="0.25">
      <c r="A322" s="19"/>
      <c r="B322" s="19"/>
      <c r="C322" s="47"/>
      <c r="D322" s="20"/>
      <c r="E322" s="21"/>
      <c r="F322" s="21"/>
      <c r="G322" s="52"/>
      <c r="H322" s="5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4.25" customHeight="1" x14ac:dyDescent="0.25">
      <c r="A323" s="19"/>
      <c r="B323" s="19"/>
      <c r="C323" s="47"/>
      <c r="D323" s="20"/>
      <c r="E323" s="21"/>
      <c r="F323" s="21"/>
      <c r="G323" s="52"/>
      <c r="H323" s="5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4.25" customHeight="1" x14ac:dyDescent="0.25">
      <c r="A324" s="19"/>
      <c r="B324" s="19"/>
      <c r="C324" s="47"/>
      <c r="D324" s="20"/>
      <c r="E324" s="21"/>
      <c r="F324" s="21"/>
      <c r="G324" s="52"/>
      <c r="H324" s="5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4.25" customHeight="1" x14ac:dyDescent="0.25">
      <c r="A325" s="19"/>
      <c r="B325" s="19"/>
      <c r="C325" s="47"/>
      <c r="D325" s="20"/>
      <c r="E325" s="21"/>
      <c r="F325" s="21"/>
      <c r="G325" s="52"/>
      <c r="H325" s="5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4.25" customHeight="1" x14ac:dyDescent="0.25">
      <c r="A326" s="19"/>
      <c r="B326" s="19"/>
      <c r="C326" s="47"/>
      <c r="D326" s="20"/>
      <c r="E326" s="21"/>
      <c r="F326" s="21"/>
      <c r="G326" s="52"/>
      <c r="H326" s="5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4.25" customHeight="1" x14ac:dyDescent="0.25">
      <c r="A327" s="19"/>
      <c r="B327" s="19"/>
      <c r="C327" s="47"/>
      <c r="D327" s="20"/>
      <c r="E327" s="21"/>
      <c r="F327" s="21"/>
      <c r="G327" s="52"/>
      <c r="H327" s="5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4.25" customHeight="1" x14ac:dyDescent="0.25">
      <c r="A328" s="19"/>
      <c r="B328" s="19"/>
      <c r="C328" s="47"/>
      <c r="D328" s="20"/>
      <c r="E328" s="21"/>
      <c r="F328" s="21"/>
      <c r="G328" s="52"/>
      <c r="H328" s="5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4.25" customHeight="1" x14ac:dyDescent="0.25">
      <c r="A329" s="19"/>
      <c r="B329" s="19"/>
      <c r="C329" s="47"/>
      <c r="D329" s="20"/>
      <c r="E329" s="21"/>
      <c r="F329" s="21"/>
      <c r="G329" s="52"/>
      <c r="H329" s="5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4.25" customHeight="1" x14ac:dyDescent="0.25">
      <c r="A330" s="19"/>
      <c r="B330" s="19"/>
      <c r="C330" s="47"/>
      <c r="D330" s="20"/>
      <c r="E330" s="21"/>
      <c r="F330" s="21"/>
      <c r="G330" s="52"/>
      <c r="H330" s="5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4.25" customHeight="1" x14ac:dyDescent="0.25">
      <c r="A331" s="19"/>
      <c r="B331" s="19"/>
      <c r="C331" s="47"/>
      <c r="D331" s="20"/>
      <c r="E331" s="21"/>
      <c r="F331" s="21"/>
      <c r="G331" s="52"/>
      <c r="H331" s="5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4.25" customHeight="1" x14ac:dyDescent="0.25">
      <c r="A332" s="19"/>
      <c r="B332" s="19"/>
      <c r="C332" s="47"/>
      <c r="D332" s="20"/>
      <c r="E332" s="21"/>
      <c r="F332" s="21"/>
      <c r="G332" s="52"/>
      <c r="H332" s="5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4.25" customHeight="1" x14ac:dyDescent="0.25">
      <c r="A333" s="19"/>
      <c r="B333" s="19"/>
      <c r="C333" s="47"/>
      <c r="D333" s="20"/>
      <c r="E333" s="21"/>
      <c r="F333" s="21"/>
      <c r="G333" s="52"/>
      <c r="H333" s="5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4.25" customHeight="1" x14ac:dyDescent="0.25">
      <c r="A334" s="19"/>
      <c r="B334" s="19"/>
      <c r="C334" s="47"/>
      <c r="D334" s="20"/>
      <c r="E334" s="21"/>
      <c r="F334" s="21"/>
      <c r="G334" s="52"/>
      <c r="H334" s="5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4.25" customHeight="1" x14ac:dyDescent="0.25">
      <c r="A335" s="19"/>
      <c r="B335" s="19"/>
      <c r="C335" s="47"/>
      <c r="D335" s="20"/>
      <c r="E335" s="21"/>
      <c r="F335" s="21"/>
      <c r="G335" s="52"/>
      <c r="H335" s="5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4.25" customHeight="1" x14ac:dyDescent="0.25">
      <c r="A336" s="19"/>
      <c r="B336" s="19"/>
      <c r="C336" s="47"/>
      <c r="D336" s="20"/>
      <c r="E336" s="21"/>
      <c r="F336" s="21"/>
      <c r="G336" s="52"/>
      <c r="H336" s="5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4.25" customHeight="1" x14ac:dyDescent="0.25">
      <c r="A337" s="19"/>
      <c r="B337" s="19"/>
      <c r="C337" s="47"/>
      <c r="D337" s="20"/>
      <c r="E337" s="21"/>
      <c r="F337" s="21"/>
      <c r="G337" s="52"/>
      <c r="H337" s="5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4.25" customHeight="1" x14ac:dyDescent="0.25">
      <c r="A338" s="19"/>
      <c r="B338" s="19"/>
      <c r="C338" s="47"/>
      <c r="D338" s="20"/>
      <c r="E338" s="21"/>
      <c r="F338" s="21"/>
      <c r="G338" s="52"/>
      <c r="H338" s="5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4.25" customHeight="1" x14ac:dyDescent="0.25">
      <c r="A339" s="19"/>
      <c r="B339" s="19"/>
      <c r="C339" s="47"/>
      <c r="D339" s="20"/>
      <c r="E339" s="21"/>
      <c r="F339" s="21"/>
      <c r="G339" s="52"/>
      <c r="H339" s="5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4.25" customHeight="1" x14ac:dyDescent="0.25">
      <c r="A340" s="19"/>
      <c r="B340" s="19"/>
      <c r="C340" s="47"/>
      <c r="D340" s="20"/>
      <c r="E340" s="21"/>
      <c r="F340" s="21"/>
      <c r="G340" s="52"/>
      <c r="H340" s="5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4.25" customHeight="1" x14ac:dyDescent="0.25">
      <c r="A341" s="19"/>
      <c r="B341" s="19"/>
      <c r="C341" s="47"/>
      <c r="D341" s="20"/>
      <c r="E341" s="21"/>
      <c r="F341" s="21"/>
      <c r="G341" s="52"/>
      <c r="H341" s="5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4.25" customHeight="1" x14ac:dyDescent="0.25">
      <c r="A342" s="19"/>
      <c r="B342" s="19"/>
      <c r="C342" s="47"/>
      <c r="D342" s="20"/>
      <c r="E342" s="21"/>
      <c r="F342" s="21"/>
      <c r="G342" s="52"/>
      <c r="H342" s="5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4.25" customHeight="1" x14ac:dyDescent="0.25">
      <c r="A343" s="19"/>
      <c r="B343" s="19"/>
      <c r="C343" s="47"/>
      <c r="D343" s="20"/>
      <c r="E343" s="21"/>
      <c r="F343" s="21"/>
      <c r="G343" s="52"/>
      <c r="H343" s="5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4.25" customHeight="1" x14ac:dyDescent="0.25">
      <c r="A344" s="19"/>
      <c r="B344" s="19"/>
      <c r="C344" s="47"/>
      <c r="D344" s="20"/>
      <c r="E344" s="21"/>
      <c r="F344" s="21"/>
      <c r="G344" s="52"/>
      <c r="H344" s="5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4.25" customHeight="1" x14ac:dyDescent="0.25">
      <c r="A345" s="19"/>
      <c r="B345" s="19"/>
      <c r="C345" s="47"/>
      <c r="D345" s="20"/>
      <c r="E345" s="21"/>
      <c r="F345" s="21"/>
      <c r="G345" s="52"/>
      <c r="H345" s="5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4.25" customHeight="1" x14ac:dyDescent="0.25">
      <c r="A346" s="19"/>
      <c r="B346" s="19"/>
      <c r="C346" s="47"/>
      <c r="D346" s="20"/>
      <c r="E346" s="21"/>
      <c r="F346" s="21"/>
      <c r="G346" s="52"/>
      <c r="H346" s="5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4.25" customHeight="1" x14ac:dyDescent="0.25">
      <c r="A347" s="19"/>
      <c r="B347" s="19"/>
      <c r="C347" s="47"/>
      <c r="D347" s="20"/>
      <c r="E347" s="21"/>
      <c r="F347" s="21"/>
      <c r="G347" s="52"/>
      <c r="H347" s="5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4.25" customHeight="1" x14ac:dyDescent="0.25">
      <c r="A348" s="19"/>
      <c r="B348" s="19"/>
      <c r="C348" s="47"/>
      <c r="D348" s="20"/>
      <c r="E348" s="21"/>
      <c r="F348" s="21"/>
      <c r="G348" s="52"/>
      <c r="H348" s="5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4.25" customHeight="1" x14ac:dyDescent="0.25">
      <c r="A349" s="19"/>
      <c r="B349" s="19"/>
      <c r="C349" s="47"/>
      <c r="D349" s="20"/>
      <c r="E349" s="21"/>
      <c r="F349" s="21"/>
      <c r="G349" s="52"/>
      <c r="H349" s="5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4.25" customHeight="1" x14ac:dyDescent="0.25">
      <c r="A350" s="19"/>
      <c r="B350" s="19"/>
      <c r="C350" s="47"/>
      <c r="D350" s="20"/>
      <c r="E350" s="21"/>
      <c r="F350" s="21"/>
      <c r="G350" s="52"/>
      <c r="H350" s="5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4.25" customHeight="1" x14ac:dyDescent="0.25">
      <c r="A351" s="19"/>
      <c r="B351" s="19"/>
      <c r="C351" s="47"/>
      <c r="D351" s="20"/>
      <c r="E351" s="21"/>
      <c r="F351" s="21"/>
      <c r="G351" s="52"/>
      <c r="H351" s="5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4.25" customHeight="1" x14ac:dyDescent="0.25">
      <c r="A352" s="19"/>
      <c r="B352" s="19"/>
      <c r="C352" s="47"/>
      <c r="D352" s="20"/>
      <c r="E352" s="21"/>
      <c r="F352" s="21"/>
      <c r="G352" s="52"/>
      <c r="H352" s="5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4.25" customHeight="1" x14ac:dyDescent="0.25">
      <c r="A353" s="19"/>
      <c r="B353" s="19"/>
      <c r="C353" s="47"/>
      <c r="D353" s="20"/>
      <c r="E353" s="21"/>
      <c r="F353" s="21"/>
      <c r="G353" s="52"/>
      <c r="H353" s="5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4.25" customHeight="1" x14ac:dyDescent="0.25">
      <c r="A354" s="19"/>
      <c r="B354" s="19"/>
      <c r="C354" s="47"/>
      <c r="D354" s="20"/>
      <c r="E354" s="21"/>
      <c r="F354" s="21"/>
      <c r="G354" s="52"/>
      <c r="H354" s="5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4.25" customHeight="1" x14ac:dyDescent="0.25">
      <c r="A355" s="19"/>
      <c r="B355" s="19"/>
      <c r="C355" s="47"/>
      <c r="D355" s="20"/>
      <c r="E355" s="21"/>
      <c r="F355" s="21"/>
      <c r="G355" s="52"/>
      <c r="H355" s="5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4.25" customHeight="1" x14ac:dyDescent="0.25">
      <c r="A356" s="19"/>
      <c r="B356" s="19"/>
      <c r="C356" s="47"/>
      <c r="D356" s="20"/>
      <c r="E356" s="21"/>
      <c r="F356" s="21"/>
      <c r="G356" s="52"/>
      <c r="H356" s="5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4.25" customHeight="1" x14ac:dyDescent="0.25">
      <c r="A357" s="19"/>
      <c r="B357" s="19"/>
      <c r="C357" s="47"/>
      <c r="D357" s="20"/>
      <c r="E357" s="21"/>
      <c r="F357" s="21"/>
      <c r="G357" s="52"/>
      <c r="H357" s="5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4.25" customHeight="1" x14ac:dyDescent="0.25">
      <c r="A358" s="19"/>
      <c r="B358" s="19"/>
      <c r="C358" s="47"/>
      <c r="D358" s="20"/>
      <c r="E358" s="21"/>
      <c r="F358" s="21"/>
      <c r="G358" s="52"/>
      <c r="H358" s="5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4.25" customHeight="1" x14ac:dyDescent="0.25">
      <c r="A359" s="19"/>
      <c r="B359" s="19"/>
      <c r="C359" s="47"/>
      <c r="D359" s="20"/>
      <c r="E359" s="21"/>
      <c r="F359" s="21"/>
      <c r="G359" s="52"/>
      <c r="H359" s="5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4.25" customHeight="1" x14ac:dyDescent="0.25">
      <c r="A360" s="19"/>
      <c r="B360" s="19"/>
      <c r="C360" s="47"/>
      <c r="D360" s="20"/>
      <c r="E360" s="21"/>
      <c r="F360" s="21"/>
      <c r="G360" s="52"/>
      <c r="H360" s="5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4.25" customHeight="1" x14ac:dyDescent="0.25">
      <c r="A361" s="19"/>
      <c r="B361" s="19"/>
      <c r="C361" s="47"/>
      <c r="D361" s="20"/>
      <c r="E361" s="21"/>
      <c r="F361" s="21"/>
      <c r="G361" s="52"/>
      <c r="H361" s="5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4.25" customHeight="1" x14ac:dyDescent="0.25">
      <c r="A362" s="19"/>
      <c r="B362" s="19"/>
      <c r="C362" s="47"/>
      <c r="D362" s="20"/>
      <c r="E362" s="21"/>
      <c r="F362" s="21"/>
      <c r="G362" s="52"/>
      <c r="H362" s="5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4.25" customHeight="1" x14ac:dyDescent="0.25">
      <c r="A363" s="19"/>
      <c r="B363" s="19"/>
      <c r="C363" s="47"/>
      <c r="D363" s="20"/>
      <c r="E363" s="21"/>
      <c r="F363" s="21"/>
      <c r="G363" s="52"/>
      <c r="H363" s="5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4.25" customHeight="1" x14ac:dyDescent="0.25">
      <c r="A364" s="19"/>
      <c r="B364" s="19"/>
      <c r="C364" s="47"/>
      <c r="D364" s="20"/>
      <c r="E364" s="21"/>
      <c r="F364" s="21"/>
      <c r="G364" s="52"/>
      <c r="H364" s="5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4.25" customHeight="1" x14ac:dyDescent="0.25">
      <c r="A365" s="19"/>
      <c r="B365" s="19"/>
      <c r="C365" s="47"/>
      <c r="D365" s="20"/>
      <c r="E365" s="21"/>
      <c r="F365" s="21"/>
      <c r="G365" s="52"/>
      <c r="H365" s="5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4.25" customHeight="1" x14ac:dyDescent="0.25">
      <c r="A366" s="19"/>
      <c r="B366" s="19"/>
      <c r="C366" s="47"/>
      <c r="D366" s="20"/>
      <c r="E366" s="21"/>
      <c r="F366" s="21"/>
      <c r="G366" s="52"/>
      <c r="H366" s="5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4.25" customHeight="1" x14ac:dyDescent="0.25">
      <c r="A367" s="19"/>
      <c r="B367" s="19"/>
      <c r="C367" s="47"/>
      <c r="D367" s="20"/>
      <c r="E367" s="21"/>
      <c r="F367" s="21"/>
      <c r="G367" s="52"/>
      <c r="H367" s="5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4.25" customHeight="1" x14ac:dyDescent="0.25">
      <c r="A368" s="19"/>
      <c r="B368" s="19"/>
      <c r="C368" s="47"/>
      <c r="D368" s="20"/>
      <c r="E368" s="21"/>
      <c r="F368" s="21"/>
      <c r="G368" s="52"/>
      <c r="H368" s="5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4.25" customHeight="1" x14ac:dyDescent="0.25">
      <c r="A369" s="19"/>
      <c r="B369" s="19"/>
      <c r="C369" s="47"/>
      <c r="D369" s="20"/>
      <c r="E369" s="21"/>
      <c r="F369" s="21"/>
      <c r="G369" s="52"/>
      <c r="H369" s="5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4.25" customHeight="1" x14ac:dyDescent="0.25">
      <c r="A370" s="19"/>
      <c r="B370" s="19"/>
      <c r="C370" s="47"/>
      <c r="D370" s="20"/>
      <c r="E370" s="21"/>
      <c r="F370" s="21"/>
      <c r="G370" s="52"/>
      <c r="H370" s="5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4.25" customHeight="1" x14ac:dyDescent="0.25">
      <c r="A371" s="19"/>
      <c r="B371" s="19"/>
      <c r="C371" s="47"/>
      <c r="D371" s="20"/>
      <c r="E371" s="21"/>
      <c r="F371" s="21"/>
      <c r="G371" s="52"/>
      <c r="H371" s="5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4.25" customHeight="1" x14ac:dyDescent="0.25">
      <c r="A372" s="19"/>
      <c r="B372" s="19"/>
      <c r="C372" s="47"/>
      <c r="D372" s="20"/>
      <c r="E372" s="21"/>
      <c r="F372" s="21"/>
      <c r="G372" s="52"/>
      <c r="H372" s="5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4.25" customHeight="1" x14ac:dyDescent="0.25">
      <c r="A373" s="19"/>
      <c r="B373" s="19"/>
      <c r="C373" s="47"/>
      <c r="D373" s="20"/>
      <c r="E373" s="21"/>
      <c r="F373" s="21"/>
      <c r="G373" s="52"/>
      <c r="H373" s="5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4.25" customHeight="1" x14ac:dyDescent="0.25">
      <c r="A374" s="19"/>
      <c r="B374" s="19"/>
      <c r="C374" s="47"/>
      <c r="D374" s="20"/>
      <c r="E374" s="21"/>
      <c r="F374" s="21"/>
      <c r="G374" s="52"/>
      <c r="H374" s="5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4.25" customHeight="1" x14ac:dyDescent="0.25">
      <c r="A375" s="19"/>
      <c r="B375" s="19"/>
      <c r="C375" s="47"/>
      <c r="D375" s="20"/>
      <c r="E375" s="21"/>
      <c r="F375" s="21"/>
      <c r="G375" s="52"/>
      <c r="H375" s="5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4.25" customHeight="1" x14ac:dyDescent="0.25">
      <c r="A376" s="19"/>
      <c r="B376" s="19"/>
      <c r="C376" s="47"/>
      <c r="D376" s="20"/>
      <c r="E376" s="21"/>
      <c r="F376" s="21"/>
      <c r="G376" s="52"/>
      <c r="H376" s="5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4.25" customHeight="1" x14ac:dyDescent="0.25">
      <c r="A377" s="19"/>
      <c r="B377" s="19"/>
      <c r="C377" s="47"/>
      <c r="D377" s="20"/>
      <c r="E377" s="21"/>
      <c r="F377" s="21"/>
      <c r="G377" s="52"/>
      <c r="H377" s="5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4.25" customHeight="1" x14ac:dyDescent="0.25">
      <c r="A378" s="19"/>
      <c r="B378" s="19"/>
      <c r="C378" s="47"/>
      <c r="D378" s="20"/>
      <c r="E378" s="21"/>
      <c r="F378" s="21"/>
      <c r="G378" s="52"/>
      <c r="H378" s="5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4.25" customHeight="1" x14ac:dyDescent="0.25">
      <c r="A379" s="19"/>
      <c r="B379" s="19"/>
      <c r="C379" s="47"/>
      <c r="D379" s="20"/>
      <c r="E379" s="21"/>
      <c r="F379" s="21"/>
      <c r="G379" s="52"/>
      <c r="H379" s="5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4.25" customHeight="1" x14ac:dyDescent="0.25">
      <c r="A380" s="19"/>
      <c r="B380" s="19"/>
      <c r="C380" s="47"/>
      <c r="D380" s="20"/>
      <c r="E380" s="21"/>
      <c r="F380" s="21"/>
      <c r="G380" s="52"/>
      <c r="H380" s="5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4.25" customHeight="1" x14ac:dyDescent="0.25">
      <c r="A381" s="19"/>
      <c r="B381" s="19"/>
      <c r="C381" s="47"/>
      <c r="D381" s="20"/>
      <c r="E381" s="21"/>
      <c r="F381" s="21"/>
      <c r="G381" s="52"/>
      <c r="H381" s="5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4.25" customHeight="1" x14ac:dyDescent="0.25">
      <c r="A382" s="19"/>
      <c r="B382" s="19"/>
      <c r="C382" s="47"/>
      <c r="D382" s="20"/>
      <c r="E382" s="21"/>
      <c r="F382" s="21"/>
      <c r="G382" s="52"/>
      <c r="H382" s="5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4.25" customHeight="1" x14ac:dyDescent="0.25">
      <c r="A383" s="19"/>
      <c r="B383" s="19"/>
      <c r="C383" s="47"/>
      <c r="D383" s="20"/>
      <c r="E383" s="21"/>
      <c r="F383" s="21"/>
      <c r="G383" s="52"/>
      <c r="H383" s="5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4.25" customHeight="1" x14ac:dyDescent="0.25">
      <c r="A384" s="19"/>
      <c r="B384" s="19"/>
      <c r="C384" s="47"/>
      <c r="D384" s="20"/>
      <c r="E384" s="21"/>
      <c r="F384" s="21"/>
      <c r="G384" s="52"/>
      <c r="H384" s="5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4.25" customHeight="1" x14ac:dyDescent="0.25">
      <c r="A385" s="19"/>
      <c r="B385" s="19"/>
      <c r="C385" s="47"/>
      <c r="D385" s="20"/>
      <c r="E385" s="21"/>
      <c r="F385" s="21"/>
      <c r="G385" s="52"/>
      <c r="H385" s="5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4.25" customHeight="1" x14ac:dyDescent="0.25">
      <c r="A386" s="19"/>
      <c r="B386" s="19"/>
      <c r="C386" s="47"/>
      <c r="D386" s="20"/>
      <c r="E386" s="21"/>
      <c r="F386" s="21"/>
      <c r="G386" s="52"/>
      <c r="H386" s="5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4.25" customHeight="1" x14ac:dyDescent="0.25">
      <c r="A387" s="19"/>
      <c r="B387" s="19"/>
      <c r="C387" s="47"/>
      <c r="D387" s="20"/>
      <c r="E387" s="21"/>
      <c r="F387" s="21"/>
      <c r="G387" s="52"/>
      <c r="H387" s="5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4.25" customHeight="1" x14ac:dyDescent="0.25">
      <c r="A388" s="19"/>
      <c r="B388" s="19"/>
      <c r="C388" s="47"/>
      <c r="D388" s="20"/>
      <c r="E388" s="21"/>
      <c r="F388" s="21"/>
      <c r="G388" s="52"/>
      <c r="H388" s="5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4.25" customHeight="1" x14ac:dyDescent="0.25">
      <c r="A389" s="19"/>
      <c r="B389" s="19"/>
      <c r="C389" s="47"/>
      <c r="D389" s="20"/>
      <c r="E389" s="21"/>
      <c r="F389" s="21"/>
      <c r="G389" s="52"/>
      <c r="H389" s="5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4.25" customHeight="1" x14ac:dyDescent="0.25">
      <c r="A390" s="19"/>
      <c r="B390" s="19"/>
      <c r="C390" s="47"/>
      <c r="D390" s="20"/>
      <c r="E390" s="21"/>
      <c r="F390" s="21"/>
      <c r="G390" s="52"/>
      <c r="H390" s="5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4.25" customHeight="1" x14ac:dyDescent="0.25">
      <c r="A391" s="19"/>
      <c r="B391" s="19"/>
      <c r="C391" s="47"/>
      <c r="D391" s="20"/>
      <c r="E391" s="21"/>
      <c r="F391" s="21"/>
      <c r="G391" s="52"/>
      <c r="H391" s="5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4.25" customHeight="1" x14ac:dyDescent="0.25">
      <c r="A392" s="19"/>
      <c r="B392" s="19"/>
      <c r="C392" s="47"/>
      <c r="D392" s="20"/>
      <c r="E392" s="21"/>
      <c r="F392" s="21"/>
      <c r="G392" s="52"/>
      <c r="H392" s="5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4.25" customHeight="1" x14ac:dyDescent="0.25">
      <c r="A393" s="19"/>
      <c r="B393" s="19"/>
      <c r="C393" s="47"/>
      <c r="D393" s="20"/>
      <c r="E393" s="21"/>
      <c r="F393" s="21"/>
      <c r="G393" s="52"/>
      <c r="H393" s="5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4.25" customHeight="1" x14ac:dyDescent="0.25">
      <c r="A394" s="19"/>
      <c r="B394" s="19"/>
      <c r="C394" s="47"/>
      <c r="D394" s="20"/>
      <c r="E394" s="21"/>
      <c r="F394" s="21"/>
      <c r="G394" s="52"/>
      <c r="H394" s="5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4.25" customHeight="1" x14ac:dyDescent="0.25">
      <c r="A395" s="19"/>
      <c r="B395" s="19"/>
      <c r="C395" s="47"/>
      <c r="D395" s="20"/>
      <c r="E395" s="21"/>
      <c r="F395" s="21"/>
      <c r="G395" s="52"/>
      <c r="H395" s="5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4.25" customHeight="1" x14ac:dyDescent="0.25">
      <c r="A396" s="19"/>
      <c r="B396" s="19"/>
      <c r="C396" s="47"/>
      <c r="D396" s="20"/>
      <c r="E396" s="21"/>
      <c r="F396" s="21"/>
      <c r="G396" s="52"/>
      <c r="H396" s="5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4.25" customHeight="1" x14ac:dyDescent="0.25">
      <c r="A397" s="19"/>
      <c r="B397" s="19"/>
      <c r="C397" s="47"/>
      <c r="D397" s="20"/>
      <c r="E397" s="21"/>
      <c r="F397" s="21"/>
      <c r="G397" s="52"/>
      <c r="H397" s="5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4.25" customHeight="1" x14ac:dyDescent="0.25">
      <c r="A398" s="19"/>
      <c r="B398" s="19"/>
      <c r="C398" s="47"/>
      <c r="D398" s="20"/>
      <c r="E398" s="21"/>
      <c r="F398" s="21"/>
      <c r="G398" s="52"/>
      <c r="H398" s="5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4.25" customHeight="1" x14ac:dyDescent="0.25">
      <c r="A399" s="19"/>
      <c r="B399" s="19"/>
      <c r="C399" s="47"/>
      <c r="D399" s="20"/>
      <c r="E399" s="21"/>
      <c r="F399" s="21"/>
      <c r="G399" s="52"/>
      <c r="H399" s="5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4.25" customHeight="1" x14ac:dyDescent="0.25">
      <c r="A400" s="19"/>
      <c r="B400" s="19"/>
      <c r="C400" s="47"/>
      <c r="D400" s="20"/>
      <c r="E400" s="21"/>
      <c r="F400" s="21"/>
      <c r="G400" s="52"/>
      <c r="H400" s="5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4.25" customHeight="1" x14ac:dyDescent="0.25">
      <c r="A401" s="19"/>
      <c r="B401" s="19"/>
      <c r="C401" s="47"/>
      <c r="D401" s="20"/>
      <c r="E401" s="21"/>
      <c r="F401" s="21"/>
      <c r="G401" s="52"/>
      <c r="H401" s="5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4.25" customHeight="1" x14ac:dyDescent="0.25">
      <c r="A402" s="19"/>
      <c r="B402" s="19"/>
      <c r="C402" s="47"/>
      <c r="D402" s="20"/>
      <c r="E402" s="21"/>
      <c r="F402" s="21"/>
      <c r="G402" s="52"/>
      <c r="H402" s="5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4.25" customHeight="1" x14ac:dyDescent="0.25">
      <c r="A403" s="19"/>
      <c r="B403" s="19"/>
      <c r="C403" s="47"/>
      <c r="D403" s="20"/>
      <c r="E403" s="21"/>
      <c r="F403" s="21"/>
      <c r="G403" s="52"/>
      <c r="H403" s="5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4.25" customHeight="1" x14ac:dyDescent="0.25">
      <c r="A404" s="19"/>
      <c r="B404" s="19"/>
      <c r="C404" s="47"/>
      <c r="D404" s="20"/>
      <c r="E404" s="21"/>
      <c r="F404" s="21"/>
      <c r="G404" s="52"/>
      <c r="H404" s="5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4.25" customHeight="1" x14ac:dyDescent="0.25">
      <c r="A405" s="19"/>
      <c r="B405" s="19"/>
      <c r="C405" s="47"/>
      <c r="D405" s="20"/>
      <c r="E405" s="21"/>
      <c r="F405" s="21"/>
      <c r="G405" s="52"/>
      <c r="H405" s="5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4.25" customHeight="1" x14ac:dyDescent="0.25">
      <c r="A406" s="19"/>
      <c r="B406" s="19"/>
      <c r="C406" s="47"/>
      <c r="D406" s="20"/>
      <c r="E406" s="21"/>
      <c r="F406" s="21"/>
      <c r="G406" s="52"/>
      <c r="H406" s="5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4.25" customHeight="1" x14ac:dyDescent="0.25">
      <c r="A407" s="19"/>
      <c r="B407" s="19"/>
      <c r="C407" s="47"/>
      <c r="D407" s="20"/>
      <c r="E407" s="21"/>
      <c r="F407" s="21"/>
      <c r="G407" s="52"/>
      <c r="H407" s="5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4.25" customHeight="1" x14ac:dyDescent="0.25">
      <c r="A408" s="19"/>
      <c r="B408" s="19"/>
      <c r="C408" s="47"/>
      <c r="D408" s="20"/>
      <c r="E408" s="21"/>
      <c r="F408" s="21"/>
      <c r="G408" s="52"/>
      <c r="H408" s="5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4.25" customHeight="1" x14ac:dyDescent="0.25">
      <c r="A409" s="19"/>
      <c r="B409" s="19"/>
      <c r="C409" s="47"/>
      <c r="D409" s="20"/>
      <c r="E409" s="21"/>
      <c r="F409" s="21"/>
      <c r="G409" s="52"/>
      <c r="H409" s="5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4.25" customHeight="1" x14ac:dyDescent="0.25">
      <c r="A410" s="19"/>
      <c r="B410" s="19"/>
      <c r="C410" s="47"/>
      <c r="D410" s="20"/>
      <c r="E410" s="21"/>
      <c r="F410" s="21"/>
      <c r="G410" s="52"/>
      <c r="H410" s="5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4.25" customHeight="1" x14ac:dyDescent="0.25">
      <c r="A411" s="19"/>
      <c r="B411" s="19"/>
      <c r="C411" s="47"/>
      <c r="D411" s="20"/>
      <c r="E411" s="21"/>
      <c r="F411" s="21"/>
      <c r="G411" s="52"/>
      <c r="H411" s="5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4.25" customHeight="1" x14ac:dyDescent="0.25">
      <c r="A412" s="19"/>
      <c r="B412" s="19"/>
      <c r="C412" s="47"/>
      <c r="D412" s="20"/>
      <c r="E412" s="21"/>
      <c r="F412" s="21"/>
      <c r="G412" s="52"/>
      <c r="H412" s="5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4.25" customHeight="1" x14ac:dyDescent="0.25">
      <c r="A413" s="19"/>
      <c r="B413" s="19"/>
      <c r="C413" s="47"/>
      <c r="D413" s="20"/>
      <c r="E413" s="21"/>
      <c r="F413" s="21"/>
      <c r="G413" s="52"/>
      <c r="H413" s="5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4.25" customHeight="1" x14ac:dyDescent="0.25">
      <c r="A414" s="19"/>
      <c r="B414" s="19"/>
      <c r="C414" s="47"/>
      <c r="D414" s="20"/>
      <c r="E414" s="21"/>
      <c r="F414" s="21"/>
      <c r="G414" s="52"/>
      <c r="H414" s="5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4.25" customHeight="1" x14ac:dyDescent="0.25">
      <c r="A415" s="19"/>
      <c r="B415" s="19"/>
      <c r="C415" s="47"/>
      <c r="D415" s="20"/>
      <c r="E415" s="21"/>
      <c r="F415" s="21"/>
      <c r="G415" s="52"/>
      <c r="H415" s="5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4.25" customHeight="1" x14ac:dyDescent="0.25">
      <c r="A416" s="19"/>
      <c r="B416" s="19"/>
      <c r="C416" s="47"/>
      <c r="D416" s="20"/>
      <c r="E416" s="21"/>
      <c r="F416" s="21"/>
      <c r="G416" s="52"/>
      <c r="H416" s="5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4.25" customHeight="1" x14ac:dyDescent="0.25">
      <c r="A417" s="19"/>
      <c r="B417" s="19"/>
      <c r="C417" s="47"/>
      <c r="D417" s="20"/>
      <c r="E417" s="21"/>
      <c r="F417" s="21"/>
      <c r="G417" s="52"/>
      <c r="H417" s="5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4.25" customHeight="1" x14ac:dyDescent="0.25">
      <c r="A418" s="19"/>
      <c r="B418" s="19"/>
      <c r="C418" s="47"/>
      <c r="D418" s="20"/>
      <c r="E418" s="21"/>
      <c r="F418" s="21"/>
      <c r="G418" s="52"/>
      <c r="H418" s="5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4.25" customHeight="1" x14ac:dyDescent="0.25">
      <c r="A419" s="19"/>
      <c r="B419" s="19"/>
      <c r="C419" s="47"/>
      <c r="D419" s="20"/>
      <c r="E419" s="21"/>
      <c r="F419" s="21"/>
      <c r="G419" s="52"/>
      <c r="H419" s="5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4.25" customHeight="1" x14ac:dyDescent="0.25">
      <c r="A420" s="19"/>
      <c r="B420" s="19"/>
      <c r="C420" s="47"/>
      <c r="D420" s="20"/>
      <c r="E420" s="21"/>
      <c r="F420" s="21"/>
      <c r="G420" s="52"/>
      <c r="H420" s="5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4.25" customHeight="1" x14ac:dyDescent="0.25">
      <c r="A421" s="19"/>
      <c r="B421" s="19"/>
      <c r="C421" s="47"/>
      <c r="D421" s="20"/>
      <c r="E421" s="21"/>
      <c r="F421" s="21"/>
      <c r="G421" s="52"/>
      <c r="H421" s="5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4.25" customHeight="1" x14ac:dyDescent="0.25">
      <c r="A422" s="19"/>
      <c r="B422" s="19"/>
      <c r="C422" s="47"/>
      <c r="D422" s="20"/>
      <c r="E422" s="21"/>
      <c r="F422" s="21"/>
      <c r="G422" s="52"/>
      <c r="H422" s="5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4.25" customHeight="1" x14ac:dyDescent="0.25">
      <c r="A423" s="19"/>
      <c r="B423" s="19"/>
      <c r="C423" s="47"/>
      <c r="D423" s="20"/>
      <c r="E423" s="21"/>
      <c r="F423" s="21"/>
      <c r="G423" s="52"/>
      <c r="H423" s="5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4.25" customHeight="1" x14ac:dyDescent="0.25">
      <c r="A424" s="19"/>
      <c r="B424" s="19"/>
      <c r="C424" s="47"/>
      <c r="D424" s="20"/>
      <c r="E424" s="21"/>
      <c r="F424" s="21"/>
      <c r="G424" s="52"/>
      <c r="H424" s="5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4.25" customHeight="1" x14ac:dyDescent="0.25">
      <c r="A425" s="19"/>
      <c r="B425" s="19"/>
      <c r="C425" s="47"/>
      <c r="D425" s="20"/>
      <c r="E425" s="21"/>
      <c r="F425" s="21"/>
      <c r="G425" s="52"/>
      <c r="H425" s="5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4.25" customHeight="1" x14ac:dyDescent="0.25">
      <c r="A426" s="19"/>
      <c r="B426" s="19"/>
      <c r="C426" s="47"/>
      <c r="D426" s="20"/>
      <c r="E426" s="21"/>
      <c r="F426" s="21"/>
      <c r="G426" s="52"/>
      <c r="H426" s="5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4.25" customHeight="1" x14ac:dyDescent="0.25">
      <c r="A427" s="19"/>
      <c r="B427" s="19"/>
      <c r="C427" s="47"/>
      <c r="D427" s="20"/>
      <c r="E427" s="21"/>
      <c r="F427" s="21"/>
      <c r="G427" s="52"/>
      <c r="H427" s="5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4.25" customHeight="1" x14ac:dyDescent="0.25">
      <c r="A428" s="19"/>
      <c r="B428" s="19"/>
      <c r="C428" s="47"/>
      <c r="D428" s="20"/>
      <c r="E428" s="21"/>
      <c r="F428" s="21"/>
      <c r="G428" s="52"/>
      <c r="H428" s="5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4.25" customHeight="1" x14ac:dyDescent="0.25">
      <c r="A429" s="19"/>
      <c r="B429" s="19"/>
      <c r="C429" s="47"/>
      <c r="D429" s="20"/>
      <c r="E429" s="21"/>
      <c r="F429" s="21"/>
      <c r="G429" s="52"/>
      <c r="H429" s="5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4.25" customHeight="1" x14ac:dyDescent="0.25">
      <c r="A430" s="19"/>
      <c r="B430" s="19"/>
      <c r="C430" s="47"/>
      <c r="D430" s="20"/>
      <c r="E430" s="21"/>
      <c r="F430" s="21"/>
      <c r="G430" s="52"/>
      <c r="H430" s="5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4.25" customHeight="1" x14ac:dyDescent="0.25">
      <c r="A431" s="19"/>
      <c r="B431" s="19"/>
      <c r="C431" s="47"/>
      <c r="D431" s="20"/>
      <c r="E431" s="21"/>
      <c r="F431" s="21"/>
      <c r="G431" s="52"/>
      <c r="H431" s="5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4.25" customHeight="1" x14ac:dyDescent="0.25">
      <c r="A432" s="19"/>
      <c r="B432" s="19"/>
      <c r="C432" s="47"/>
      <c r="D432" s="20"/>
      <c r="E432" s="21"/>
      <c r="F432" s="21"/>
      <c r="G432" s="52"/>
      <c r="H432" s="5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4.25" customHeight="1" x14ac:dyDescent="0.25">
      <c r="A433" s="19"/>
      <c r="B433" s="19"/>
      <c r="C433" s="47"/>
      <c r="D433" s="20"/>
      <c r="E433" s="21"/>
      <c r="F433" s="21"/>
      <c r="G433" s="52"/>
      <c r="H433" s="5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4.25" customHeight="1" x14ac:dyDescent="0.25">
      <c r="A434" s="19"/>
      <c r="B434" s="19"/>
      <c r="C434" s="47"/>
      <c r="D434" s="20"/>
      <c r="E434" s="21"/>
      <c r="F434" s="21"/>
      <c r="G434" s="52"/>
      <c r="H434" s="5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4.25" customHeight="1" x14ac:dyDescent="0.25">
      <c r="A435" s="19"/>
      <c r="B435" s="19"/>
      <c r="C435" s="47"/>
      <c r="D435" s="20"/>
      <c r="E435" s="21"/>
      <c r="F435" s="21"/>
      <c r="G435" s="52"/>
      <c r="H435" s="5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4.25" customHeight="1" x14ac:dyDescent="0.25">
      <c r="A436" s="19"/>
      <c r="B436" s="19"/>
      <c r="C436" s="47"/>
      <c r="D436" s="20"/>
      <c r="E436" s="21"/>
      <c r="F436" s="21"/>
      <c r="G436" s="52"/>
      <c r="H436" s="5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4.25" customHeight="1" x14ac:dyDescent="0.25">
      <c r="A437" s="19"/>
      <c r="B437" s="19"/>
      <c r="C437" s="47"/>
      <c r="D437" s="20"/>
      <c r="E437" s="21"/>
      <c r="F437" s="21"/>
      <c r="G437" s="52"/>
      <c r="H437" s="5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4.25" customHeight="1" x14ac:dyDescent="0.25">
      <c r="A438" s="19"/>
      <c r="B438" s="19"/>
      <c r="C438" s="47"/>
      <c r="D438" s="20"/>
      <c r="E438" s="21"/>
      <c r="F438" s="21"/>
      <c r="G438" s="52"/>
      <c r="H438" s="5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4.25" customHeight="1" x14ac:dyDescent="0.25">
      <c r="A439" s="19"/>
      <c r="B439" s="19"/>
      <c r="C439" s="47"/>
      <c r="D439" s="20"/>
      <c r="E439" s="21"/>
      <c r="F439" s="21"/>
      <c r="G439" s="52"/>
      <c r="H439" s="5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4.25" customHeight="1" x14ac:dyDescent="0.25">
      <c r="A440" s="19"/>
      <c r="B440" s="19"/>
      <c r="C440" s="47"/>
      <c r="D440" s="20"/>
      <c r="E440" s="21"/>
      <c r="F440" s="21"/>
      <c r="G440" s="52"/>
      <c r="H440" s="5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4.25" customHeight="1" x14ac:dyDescent="0.25">
      <c r="A441" s="19"/>
      <c r="B441" s="19"/>
      <c r="C441" s="47"/>
      <c r="D441" s="20"/>
      <c r="E441" s="21"/>
      <c r="F441" s="21"/>
      <c r="G441" s="52"/>
      <c r="H441" s="5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4.25" customHeight="1" x14ac:dyDescent="0.25">
      <c r="A442" s="19"/>
      <c r="B442" s="19"/>
      <c r="C442" s="47"/>
      <c r="D442" s="20"/>
      <c r="E442" s="21"/>
      <c r="F442" s="21"/>
      <c r="G442" s="52"/>
      <c r="H442" s="5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4.25" customHeight="1" x14ac:dyDescent="0.25">
      <c r="A443" s="19"/>
      <c r="B443" s="19"/>
      <c r="C443" s="47"/>
      <c r="D443" s="20"/>
      <c r="E443" s="21"/>
      <c r="F443" s="21"/>
      <c r="G443" s="52"/>
      <c r="H443" s="5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4.25" customHeight="1" x14ac:dyDescent="0.25">
      <c r="A444" s="19"/>
      <c r="B444" s="19"/>
      <c r="C444" s="47"/>
      <c r="D444" s="20"/>
      <c r="E444" s="21"/>
      <c r="F444" s="21"/>
      <c r="G444" s="52"/>
      <c r="H444" s="5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4.25" customHeight="1" x14ac:dyDescent="0.25">
      <c r="A445" s="19"/>
      <c r="B445" s="19"/>
      <c r="C445" s="47"/>
      <c r="D445" s="20"/>
      <c r="E445" s="21"/>
      <c r="F445" s="21"/>
      <c r="G445" s="52"/>
      <c r="H445" s="5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4.25" customHeight="1" x14ac:dyDescent="0.25">
      <c r="A446" s="19"/>
      <c r="B446" s="19"/>
      <c r="C446" s="47"/>
      <c r="D446" s="20"/>
      <c r="E446" s="21"/>
      <c r="F446" s="21"/>
      <c r="G446" s="52"/>
      <c r="H446" s="5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4.25" customHeight="1" x14ac:dyDescent="0.25">
      <c r="A447" s="19"/>
      <c r="B447" s="19"/>
      <c r="C447" s="47"/>
      <c r="D447" s="20"/>
      <c r="E447" s="21"/>
      <c r="F447" s="21"/>
      <c r="G447" s="52"/>
      <c r="H447" s="5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4.25" customHeight="1" x14ac:dyDescent="0.25">
      <c r="A448" s="19"/>
      <c r="B448" s="19"/>
      <c r="C448" s="47"/>
      <c r="D448" s="20"/>
      <c r="E448" s="21"/>
      <c r="F448" s="21"/>
      <c r="G448" s="52"/>
      <c r="H448" s="5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4.25" customHeight="1" x14ac:dyDescent="0.25">
      <c r="A449" s="19"/>
      <c r="B449" s="19"/>
      <c r="C449" s="47"/>
      <c r="D449" s="20"/>
      <c r="E449" s="21"/>
      <c r="F449" s="21"/>
      <c r="G449" s="52"/>
      <c r="H449" s="5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4.25" customHeight="1" x14ac:dyDescent="0.25">
      <c r="A450" s="19"/>
      <c r="B450" s="19"/>
      <c r="C450" s="47"/>
      <c r="D450" s="20"/>
      <c r="E450" s="21"/>
      <c r="F450" s="21"/>
      <c r="G450" s="52"/>
      <c r="H450" s="5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4.25" customHeight="1" x14ac:dyDescent="0.25">
      <c r="A451" s="19"/>
      <c r="B451" s="19"/>
      <c r="C451" s="47"/>
      <c r="D451" s="20"/>
      <c r="E451" s="21"/>
      <c r="F451" s="21"/>
      <c r="G451" s="52"/>
      <c r="H451" s="5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4.25" customHeight="1" x14ac:dyDescent="0.25">
      <c r="A452" s="19"/>
      <c r="B452" s="19"/>
      <c r="C452" s="47"/>
      <c r="D452" s="20"/>
      <c r="E452" s="21"/>
      <c r="F452" s="21"/>
      <c r="G452" s="52"/>
      <c r="H452" s="5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4.25" customHeight="1" x14ac:dyDescent="0.25">
      <c r="A453" s="19"/>
      <c r="B453" s="19"/>
      <c r="C453" s="47"/>
      <c r="D453" s="20"/>
      <c r="E453" s="21"/>
      <c r="F453" s="21"/>
      <c r="G453" s="52"/>
      <c r="H453" s="5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4.25" customHeight="1" x14ac:dyDescent="0.25">
      <c r="A454" s="19"/>
      <c r="B454" s="19"/>
      <c r="C454" s="47"/>
      <c r="D454" s="20"/>
      <c r="E454" s="21"/>
      <c r="F454" s="21"/>
      <c r="G454" s="52"/>
      <c r="H454" s="5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4.25" customHeight="1" x14ac:dyDescent="0.25">
      <c r="A455" s="19"/>
      <c r="B455" s="19"/>
      <c r="C455" s="47"/>
      <c r="D455" s="20"/>
      <c r="E455" s="21"/>
      <c r="F455" s="21"/>
      <c r="G455" s="52"/>
      <c r="H455" s="5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4.25" customHeight="1" x14ac:dyDescent="0.25">
      <c r="A456" s="19"/>
      <c r="B456" s="19"/>
      <c r="C456" s="47"/>
      <c r="D456" s="20"/>
      <c r="E456" s="21"/>
      <c r="F456" s="21"/>
      <c r="G456" s="52"/>
      <c r="H456" s="5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4.25" customHeight="1" x14ac:dyDescent="0.25">
      <c r="A457" s="19"/>
      <c r="B457" s="19"/>
      <c r="C457" s="47"/>
      <c r="D457" s="20"/>
      <c r="E457" s="21"/>
      <c r="F457" s="21"/>
      <c r="G457" s="52"/>
      <c r="H457" s="5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4.25" customHeight="1" x14ac:dyDescent="0.25">
      <c r="A458" s="19"/>
      <c r="B458" s="19"/>
      <c r="C458" s="47"/>
      <c r="D458" s="20"/>
      <c r="E458" s="21"/>
      <c r="F458" s="21"/>
      <c r="G458" s="52"/>
      <c r="H458" s="5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4.25" customHeight="1" x14ac:dyDescent="0.25">
      <c r="A459" s="19"/>
      <c r="B459" s="19"/>
      <c r="C459" s="47"/>
      <c r="D459" s="20"/>
      <c r="E459" s="21"/>
      <c r="F459" s="21"/>
      <c r="G459" s="52"/>
      <c r="H459" s="5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4.25" customHeight="1" x14ac:dyDescent="0.25">
      <c r="A460" s="19"/>
      <c r="B460" s="19"/>
      <c r="C460" s="47"/>
      <c r="D460" s="20"/>
      <c r="E460" s="21"/>
      <c r="F460" s="21"/>
      <c r="G460" s="52"/>
      <c r="H460" s="5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4.25" customHeight="1" x14ac:dyDescent="0.25">
      <c r="A461" s="19"/>
      <c r="B461" s="19"/>
      <c r="C461" s="47"/>
      <c r="D461" s="20"/>
      <c r="E461" s="21"/>
      <c r="F461" s="21"/>
      <c r="G461" s="52"/>
      <c r="H461" s="5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4.25" customHeight="1" x14ac:dyDescent="0.25">
      <c r="A462" s="19"/>
      <c r="B462" s="19"/>
      <c r="C462" s="47"/>
      <c r="D462" s="20"/>
      <c r="E462" s="21"/>
      <c r="F462" s="21"/>
      <c r="G462" s="52"/>
      <c r="H462" s="5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4.25" customHeight="1" x14ac:dyDescent="0.25">
      <c r="A463" s="19"/>
      <c r="B463" s="19"/>
      <c r="C463" s="47"/>
      <c r="D463" s="20"/>
      <c r="E463" s="21"/>
      <c r="F463" s="21"/>
      <c r="G463" s="52"/>
      <c r="H463" s="5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4.25" customHeight="1" x14ac:dyDescent="0.25">
      <c r="A464" s="19"/>
      <c r="B464" s="19"/>
      <c r="C464" s="47"/>
      <c r="D464" s="20"/>
      <c r="E464" s="21"/>
      <c r="F464" s="21"/>
      <c r="G464" s="52"/>
      <c r="H464" s="5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4.25" customHeight="1" x14ac:dyDescent="0.25">
      <c r="A465" s="19"/>
      <c r="B465" s="19"/>
      <c r="C465" s="47"/>
      <c r="D465" s="20"/>
      <c r="E465" s="21"/>
      <c r="F465" s="21"/>
      <c r="G465" s="52"/>
      <c r="H465" s="5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4.25" customHeight="1" x14ac:dyDescent="0.25">
      <c r="A466" s="19"/>
      <c r="B466" s="19"/>
      <c r="C466" s="47"/>
      <c r="D466" s="20"/>
      <c r="E466" s="21"/>
      <c r="F466" s="21"/>
      <c r="G466" s="52"/>
      <c r="H466" s="5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4.25" customHeight="1" x14ac:dyDescent="0.25">
      <c r="A467" s="19"/>
      <c r="B467" s="19"/>
      <c r="C467" s="47"/>
      <c r="D467" s="20"/>
      <c r="E467" s="21"/>
      <c r="F467" s="21"/>
      <c r="G467" s="52"/>
      <c r="H467" s="5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4.25" customHeight="1" x14ac:dyDescent="0.25">
      <c r="A468" s="19"/>
      <c r="B468" s="19"/>
      <c r="C468" s="47"/>
      <c r="D468" s="20"/>
      <c r="E468" s="21"/>
      <c r="F468" s="21"/>
      <c r="G468" s="52"/>
      <c r="H468" s="5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4.25" customHeight="1" x14ac:dyDescent="0.25">
      <c r="A469" s="19"/>
      <c r="B469" s="19"/>
      <c r="C469" s="47"/>
      <c r="D469" s="20"/>
      <c r="E469" s="21"/>
      <c r="F469" s="21"/>
      <c r="G469" s="52"/>
      <c r="H469" s="5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4.25" customHeight="1" x14ac:dyDescent="0.25">
      <c r="A470" s="19"/>
      <c r="B470" s="19"/>
      <c r="C470" s="47"/>
      <c r="D470" s="20"/>
      <c r="E470" s="21"/>
      <c r="F470" s="21"/>
      <c r="G470" s="52"/>
      <c r="H470" s="5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4.25" customHeight="1" x14ac:dyDescent="0.25">
      <c r="A471" s="19"/>
      <c r="B471" s="19"/>
      <c r="C471" s="47"/>
      <c r="D471" s="20"/>
      <c r="E471" s="21"/>
      <c r="F471" s="21"/>
      <c r="G471" s="52"/>
      <c r="H471" s="5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4.25" customHeight="1" x14ac:dyDescent="0.25">
      <c r="A472" s="19"/>
      <c r="B472" s="19"/>
      <c r="C472" s="47"/>
      <c r="D472" s="20"/>
      <c r="E472" s="21"/>
      <c r="F472" s="21"/>
      <c r="G472" s="52"/>
      <c r="H472" s="5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4.25" customHeight="1" x14ac:dyDescent="0.25">
      <c r="A473" s="19"/>
      <c r="B473" s="19"/>
      <c r="C473" s="47"/>
      <c r="D473" s="20"/>
      <c r="E473" s="21"/>
      <c r="F473" s="21"/>
      <c r="G473" s="52"/>
      <c r="H473" s="5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4.25" customHeight="1" x14ac:dyDescent="0.25">
      <c r="A474" s="19"/>
      <c r="B474" s="19"/>
      <c r="C474" s="47"/>
      <c r="D474" s="20"/>
      <c r="E474" s="21"/>
      <c r="F474" s="21"/>
      <c r="G474" s="52"/>
      <c r="H474" s="5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4.25" customHeight="1" x14ac:dyDescent="0.25">
      <c r="A475" s="19"/>
      <c r="B475" s="19"/>
      <c r="C475" s="47"/>
      <c r="D475" s="20"/>
      <c r="E475" s="21"/>
      <c r="F475" s="21"/>
      <c r="G475" s="52"/>
      <c r="H475" s="5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4.25" customHeight="1" x14ac:dyDescent="0.25">
      <c r="A476" s="19"/>
      <c r="B476" s="19"/>
      <c r="C476" s="47"/>
      <c r="D476" s="20"/>
      <c r="E476" s="21"/>
      <c r="F476" s="21"/>
      <c r="G476" s="52"/>
      <c r="H476" s="5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4.25" customHeight="1" x14ac:dyDescent="0.25">
      <c r="A477" s="19"/>
      <c r="B477" s="19"/>
      <c r="C477" s="47"/>
      <c r="D477" s="20"/>
      <c r="E477" s="21"/>
      <c r="F477" s="21"/>
      <c r="G477" s="52"/>
      <c r="H477" s="5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4.25" customHeight="1" x14ac:dyDescent="0.25">
      <c r="A478" s="19"/>
      <c r="B478" s="19"/>
      <c r="C478" s="47"/>
      <c r="D478" s="20"/>
      <c r="E478" s="21"/>
      <c r="F478" s="21"/>
      <c r="G478" s="52"/>
      <c r="H478" s="5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4.25" customHeight="1" x14ac:dyDescent="0.25">
      <c r="A479" s="19"/>
      <c r="B479" s="19"/>
      <c r="C479" s="47"/>
      <c r="D479" s="20"/>
      <c r="E479" s="21"/>
      <c r="F479" s="21"/>
      <c r="G479" s="52"/>
      <c r="H479" s="5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4.25" customHeight="1" x14ac:dyDescent="0.25">
      <c r="A480" s="19"/>
      <c r="B480" s="19"/>
      <c r="C480" s="47"/>
      <c r="D480" s="20"/>
      <c r="E480" s="21"/>
      <c r="F480" s="21"/>
      <c r="G480" s="52"/>
      <c r="H480" s="5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4.25" customHeight="1" x14ac:dyDescent="0.25">
      <c r="A481" s="19"/>
      <c r="B481" s="19"/>
      <c r="C481" s="47"/>
      <c r="D481" s="20"/>
      <c r="E481" s="21"/>
      <c r="F481" s="21"/>
      <c r="G481" s="52"/>
      <c r="H481" s="5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4.25" customHeight="1" x14ac:dyDescent="0.25">
      <c r="A482" s="19"/>
      <c r="B482" s="19"/>
      <c r="C482" s="47"/>
      <c r="D482" s="20"/>
      <c r="E482" s="21"/>
      <c r="F482" s="21"/>
      <c r="G482" s="52"/>
      <c r="H482" s="5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4.25" customHeight="1" x14ac:dyDescent="0.25">
      <c r="A483" s="19"/>
      <c r="B483" s="19"/>
      <c r="C483" s="47"/>
      <c r="D483" s="20"/>
      <c r="E483" s="21"/>
      <c r="F483" s="21"/>
      <c r="G483" s="52"/>
      <c r="H483" s="5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4.25" customHeight="1" x14ac:dyDescent="0.25">
      <c r="A484" s="19"/>
      <c r="B484" s="19"/>
      <c r="C484" s="47"/>
      <c r="D484" s="20"/>
      <c r="E484" s="21"/>
      <c r="F484" s="21"/>
      <c r="G484" s="52"/>
      <c r="H484" s="5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4.25" customHeight="1" x14ac:dyDescent="0.25">
      <c r="A485" s="19"/>
      <c r="B485" s="19"/>
      <c r="C485" s="47"/>
      <c r="D485" s="20"/>
      <c r="E485" s="21"/>
      <c r="F485" s="21"/>
      <c r="G485" s="52"/>
      <c r="H485" s="5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4.25" customHeight="1" x14ac:dyDescent="0.25">
      <c r="A486" s="19"/>
      <c r="B486" s="19"/>
      <c r="C486" s="47"/>
      <c r="D486" s="20"/>
      <c r="E486" s="21"/>
      <c r="F486" s="21"/>
      <c r="G486" s="52"/>
      <c r="H486" s="5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4.25" customHeight="1" x14ac:dyDescent="0.25">
      <c r="A487" s="19"/>
      <c r="B487" s="19"/>
      <c r="C487" s="47"/>
      <c r="D487" s="20"/>
      <c r="E487" s="21"/>
      <c r="F487" s="21"/>
      <c r="G487" s="52"/>
      <c r="H487" s="5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4.25" customHeight="1" x14ac:dyDescent="0.25">
      <c r="A488" s="19"/>
      <c r="B488" s="19"/>
      <c r="C488" s="47"/>
      <c r="D488" s="20"/>
      <c r="E488" s="21"/>
      <c r="F488" s="21"/>
      <c r="G488" s="52"/>
      <c r="H488" s="5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4.25" customHeight="1" x14ac:dyDescent="0.25">
      <c r="A489" s="19"/>
      <c r="B489" s="19"/>
      <c r="C489" s="47"/>
      <c r="D489" s="20"/>
      <c r="E489" s="21"/>
      <c r="F489" s="21"/>
      <c r="G489" s="52"/>
      <c r="H489" s="5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4.25" customHeight="1" x14ac:dyDescent="0.25">
      <c r="A490" s="19"/>
      <c r="B490" s="19"/>
      <c r="C490" s="47"/>
      <c r="D490" s="20"/>
      <c r="E490" s="21"/>
      <c r="F490" s="21"/>
      <c r="G490" s="52"/>
      <c r="H490" s="5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4.25" customHeight="1" x14ac:dyDescent="0.25">
      <c r="A491" s="19"/>
      <c r="B491" s="19"/>
      <c r="C491" s="47"/>
      <c r="D491" s="20"/>
      <c r="E491" s="21"/>
      <c r="F491" s="21"/>
      <c r="G491" s="52"/>
      <c r="H491" s="5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4.25" customHeight="1" x14ac:dyDescent="0.25">
      <c r="A492" s="19"/>
      <c r="B492" s="19"/>
      <c r="C492" s="47"/>
      <c r="D492" s="20"/>
      <c r="E492" s="21"/>
      <c r="F492" s="21"/>
      <c r="G492" s="52"/>
      <c r="H492" s="5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4.25" customHeight="1" x14ac:dyDescent="0.25">
      <c r="A493" s="19"/>
      <c r="B493" s="19"/>
      <c r="C493" s="47"/>
      <c r="D493" s="20"/>
      <c r="E493" s="21"/>
      <c r="F493" s="21"/>
      <c r="G493" s="52"/>
      <c r="H493" s="5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4.25" customHeight="1" x14ac:dyDescent="0.25">
      <c r="A494" s="19"/>
      <c r="B494" s="19"/>
      <c r="C494" s="47"/>
      <c r="D494" s="20"/>
      <c r="E494" s="21"/>
      <c r="F494" s="21"/>
      <c r="G494" s="52"/>
      <c r="H494" s="5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4.25" customHeight="1" x14ac:dyDescent="0.25">
      <c r="A495" s="19"/>
      <c r="B495" s="19"/>
      <c r="C495" s="47"/>
      <c r="D495" s="20"/>
      <c r="E495" s="21"/>
      <c r="F495" s="21"/>
      <c r="G495" s="52"/>
      <c r="H495" s="5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4.25" customHeight="1" x14ac:dyDescent="0.25">
      <c r="A496" s="19"/>
      <c r="B496" s="19"/>
      <c r="C496" s="47"/>
      <c r="D496" s="20"/>
      <c r="E496" s="21"/>
      <c r="F496" s="21"/>
      <c r="G496" s="52"/>
      <c r="H496" s="5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4.25" customHeight="1" x14ac:dyDescent="0.25">
      <c r="A497" s="19"/>
      <c r="B497" s="19"/>
      <c r="C497" s="47"/>
      <c r="D497" s="20"/>
      <c r="E497" s="21"/>
      <c r="F497" s="21"/>
      <c r="G497" s="52"/>
      <c r="H497" s="5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4.25" customHeight="1" x14ac:dyDescent="0.25">
      <c r="A498" s="19"/>
      <c r="B498" s="19"/>
      <c r="C498" s="47"/>
      <c r="D498" s="20"/>
      <c r="E498" s="21"/>
      <c r="F498" s="21"/>
      <c r="G498" s="52"/>
      <c r="H498" s="5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4.25" customHeight="1" x14ac:dyDescent="0.25">
      <c r="A499" s="19"/>
      <c r="B499" s="19"/>
      <c r="C499" s="47"/>
      <c r="D499" s="20"/>
      <c r="E499" s="21"/>
      <c r="F499" s="21"/>
      <c r="G499" s="52"/>
      <c r="H499" s="5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4.25" customHeight="1" x14ac:dyDescent="0.25">
      <c r="A500" s="19"/>
      <c r="B500" s="19"/>
      <c r="C500" s="47"/>
      <c r="D500" s="20"/>
      <c r="E500" s="21"/>
      <c r="F500" s="21"/>
      <c r="G500" s="52"/>
      <c r="H500" s="5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4.25" customHeight="1" x14ac:dyDescent="0.25">
      <c r="A501" s="19"/>
      <c r="B501" s="19"/>
      <c r="C501" s="47"/>
      <c r="D501" s="20"/>
      <c r="E501" s="21"/>
      <c r="F501" s="21"/>
      <c r="G501" s="52"/>
      <c r="H501" s="5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4.25" customHeight="1" x14ac:dyDescent="0.25">
      <c r="A502" s="19"/>
      <c r="B502" s="19"/>
      <c r="C502" s="47"/>
      <c r="D502" s="20"/>
      <c r="E502" s="21"/>
      <c r="F502" s="21"/>
      <c r="G502" s="52"/>
      <c r="H502" s="5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4.25" customHeight="1" x14ac:dyDescent="0.25">
      <c r="A503" s="19"/>
      <c r="B503" s="19"/>
      <c r="C503" s="47"/>
      <c r="D503" s="20"/>
      <c r="E503" s="21"/>
      <c r="F503" s="21"/>
      <c r="G503" s="52"/>
      <c r="H503" s="5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4.25" customHeight="1" x14ac:dyDescent="0.25">
      <c r="A504" s="19"/>
      <c r="B504" s="19"/>
      <c r="C504" s="47"/>
      <c r="D504" s="20"/>
      <c r="E504" s="21"/>
      <c r="F504" s="21"/>
      <c r="G504" s="52"/>
      <c r="H504" s="5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4.25" customHeight="1" x14ac:dyDescent="0.25">
      <c r="A505" s="19"/>
      <c r="B505" s="19"/>
      <c r="C505" s="47"/>
      <c r="D505" s="20"/>
      <c r="E505" s="21"/>
      <c r="F505" s="21"/>
      <c r="G505" s="52"/>
      <c r="H505" s="5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4.25" customHeight="1" x14ac:dyDescent="0.25">
      <c r="A506" s="19"/>
      <c r="B506" s="19"/>
      <c r="C506" s="47"/>
      <c r="D506" s="20"/>
      <c r="E506" s="21"/>
      <c r="F506" s="21"/>
      <c r="G506" s="52"/>
      <c r="H506" s="5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4.25" customHeight="1" x14ac:dyDescent="0.25">
      <c r="A507" s="19"/>
      <c r="B507" s="19"/>
      <c r="C507" s="47"/>
      <c r="D507" s="20"/>
      <c r="E507" s="21"/>
      <c r="F507" s="21"/>
      <c r="G507" s="52"/>
      <c r="H507" s="5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4.25" customHeight="1" x14ac:dyDescent="0.25">
      <c r="A508" s="19"/>
      <c r="B508" s="19"/>
      <c r="C508" s="47"/>
      <c r="D508" s="20"/>
      <c r="E508" s="21"/>
      <c r="F508" s="21"/>
      <c r="G508" s="52"/>
      <c r="H508" s="5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4.25" customHeight="1" x14ac:dyDescent="0.25">
      <c r="A509" s="19"/>
      <c r="B509" s="19"/>
      <c r="C509" s="47"/>
      <c r="D509" s="20"/>
      <c r="E509" s="21"/>
      <c r="F509" s="21"/>
      <c r="G509" s="52"/>
      <c r="H509" s="5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4.25" customHeight="1" x14ac:dyDescent="0.25">
      <c r="A510" s="19"/>
      <c r="B510" s="19"/>
      <c r="C510" s="47"/>
      <c r="D510" s="20"/>
      <c r="E510" s="21"/>
      <c r="F510" s="21"/>
      <c r="G510" s="52"/>
      <c r="H510" s="5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4.25" customHeight="1" x14ac:dyDescent="0.25">
      <c r="A511" s="19"/>
      <c r="B511" s="19"/>
      <c r="C511" s="47"/>
      <c r="D511" s="20"/>
      <c r="E511" s="21"/>
      <c r="F511" s="21"/>
      <c r="G511" s="52"/>
      <c r="H511" s="5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4.25" customHeight="1" x14ac:dyDescent="0.25">
      <c r="A512" s="19"/>
      <c r="B512" s="19"/>
      <c r="C512" s="47"/>
      <c r="D512" s="20"/>
      <c r="E512" s="21"/>
      <c r="F512" s="21"/>
      <c r="G512" s="52"/>
      <c r="H512" s="5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4.25" customHeight="1" x14ac:dyDescent="0.25">
      <c r="A513" s="19"/>
      <c r="B513" s="19"/>
      <c r="C513" s="47"/>
      <c r="D513" s="20"/>
      <c r="E513" s="21"/>
      <c r="F513" s="21"/>
      <c r="G513" s="52"/>
      <c r="H513" s="5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4.25" customHeight="1" x14ac:dyDescent="0.25">
      <c r="A514" s="19"/>
      <c r="B514" s="19"/>
      <c r="C514" s="47"/>
      <c r="D514" s="20"/>
      <c r="E514" s="21"/>
      <c r="F514" s="21"/>
      <c r="G514" s="52"/>
      <c r="H514" s="5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4.25" customHeight="1" x14ac:dyDescent="0.25">
      <c r="A515" s="19"/>
      <c r="B515" s="19"/>
      <c r="C515" s="47"/>
      <c r="D515" s="20"/>
      <c r="E515" s="21"/>
      <c r="F515" s="21"/>
      <c r="G515" s="52"/>
      <c r="H515" s="5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4.25" customHeight="1" x14ac:dyDescent="0.25">
      <c r="A516" s="19"/>
      <c r="B516" s="19"/>
      <c r="C516" s="47"/>
      <c r="D516" s="20"/>
      <c r="E516" s="21"/>
      <c r="F516" s="21"/>
      <c r="G516" s="52"/>
      <c r="H516" s="5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4.25" customHeight="1" x14ac:dyDescent="0.25">
      <c r="A517" s="19"/>
      <c r="B517" s="19"/>
      <c r="C517" s="47"/>
      <c r="D517" s="20"/>
      <c r="E517" s="21"/>
      <c r="F517" s="21"/>
      <c r="G517" s="52"/>
      <c r="H517" s="5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4.25" customHeight="1" x14ac:dyDescent="0.25">
      <c r="A518" s="19"/>
      <c r="B518" s="19"/>
      <c r="C518" s="47"/>
      <c r="D518" s="20"/>
      <c r="E518" s="21"/>
      <c r="F518" s="21"/>
      <c r="G518" s="52"/>
      <c r="H518" s="5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4.25" customHeight="1" x14ac:dyDescent="0.25">
      <c r="A519" s="19"/>
      <c r="B519" s="19"/>
      <c r="C519" s="47"/>
      <c r="D519" s="20"/>
      <c r="E519" s="21"/>
      <c r="F519" s="21"/>
      <c r="G519" s="52"/>
      <c r="H519" s="5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4.25" customHeight="1" x14ac:dyDescent="0.25">
      <c r="A520" s="19"/>
      <c r="B520" s="19"/>
      <c r="C520" s="47"/>
      <c r="D520" s="20"/>
      <c r="E520" s="21"/>
      <c r="F520" s="21"/>
      <c r="G520" s="52"/>
      <c r="H520" s="5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4.25" customHeight="1" x14ac:dyDescent="0.25">
      <c r="A521" s="19"/>
      <c r="B521" s="19"/>
      <c r="C521" s="47"/>
      <c r="D521" s="20"/>
      <c r="E521" s="21"/>
      <c r="F521" s="21"/>
      <c r="G521" s="52"/>
      <c r="H521" s="5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4.25" customHeight="1" x14ac:dyDescent="0.25">
      <c r="A522" s="19"/>
      <c r="B522" s="19"/>
      <c r="C522" s="47"/>
      <c r="D522" s="20"/>
      <c r="E522" s="21"/>
      <c r="F522" s="21"/>
      <c r="G522" s="52"/>
      <c r="H522" s="5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4.25" customHeight="1" x14ac:dyDescent="0.25">
      <c r="A523" s="19"/>
      <c r="B523" s="19"/>
      <c r="C523" s="47"/>
      <c r="D523" s="20"/>
      <c r="E523" s="21"/>
      <c r="F523" s="21"/>
      <c r="G523" s="52"/>
      <c r="H523" s="5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4.25" customHeight="1" x14ac:dyDescent="0.25">
      <c r="A524" s="19"/>
      <c r="B524" s="19"/>
      <c r="C524" s="47"/>
      <c r="D524" s="20"/>
      <c r="E524" s="21"/>
      <c r="F524" s="21"/>
      <c r="G524" s="52"/>
      <c r="H524" s="5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4.25" customHeight="1" x14ac:dyDescent="0.25">
      <c r="A525" s="19"/>
      <c r="B525" s="19"/>
      <c r="C525" s="47"/>
      <c r="D525" s="20"/>
      <c r="E525" s="21"/>
      <c r="F525" s="21"/>
      <c r="G525" s="52"/>
      <c r="H525" s="5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4.25" customHeight="1" x14ac:dyDescent="0.25">
      <c r="A526" s="19"/>
      <c r="B526" s="19"/>
      <c r="C526" s="47"/>
      <c r="D526" s="20"/>
      <c r="E526" s="21"/>
      <c r="F526" s="21"/>
      <c r="G526" s="52"/>
      <c r="H526" s="5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4.25" customHeight="1" x14ac:dyDescent="0.25">
      <c r="A527" s="19"/>
      <c r="B527" s="19"/>
      <c r="C527" s="47"/>
      <c r="D527" s="20"/>
      <c r="E527" s="21"/>
      <c r="F527" s="21"/>
      <c r="G527" s="52"/>
      <c r="H527" s="5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4.25" customHeight="1" x14ac:dyDescent="0.25">
      <c r="A528" s="19"/>
      <c r="B528" s="19"/>
      <c r="C528" s="47"/>
      <c r="D528" s="20"/>
      <c r="E528" s="21"/>
      <c r="F528" s="21"/>
      <c r="G528" s="52"/>
      <c r="H528" s="5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4.25" customHeight="1" x14ac:dyDescent="0.25">
      <c r="A529" s="19"/>
      <c r="B529" s="19"/>
      <c r="C529" s="47"/>
      <c r="D529" s="20"/>
      <c r="E529" s="21"/>
      <c r="F529" s="21"/>
      <c r="G529" s="52"/>
      <c r="H529" s="5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4.25" customHeight="1" x14ac:dyDescent="0.25">
      <c r="A530" s="19"/>
      <c r="B530" s="19"/>
      <c r="C530" s="47"/>
      <c r="D530" s="20"/>
      <c r="E530" s="21"/>
      <c r="F530" s="21"/>
      <c r="G530" s="52"/>
      <c r="H530" s="5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4.25" customHeight="1" x14ac:dyDescent="0.25">
      <c r="A531" s="19"/>
      <c r="B531" s="19"/>
      <c r="C531" s="47"/>
      <c r="D531" s="20"/>
      <c r="E531" s="21"/>
      <c r="F531" s="21"/>
      <c r="G531" s="52"/>
      <c r="H531" s="5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4.25" customHeight="1" x14ac:dyDescent="0.25">
      <c r="A532" s="19"/>
      <c r="B532" s="19"/>
      <c r="C532" s="47"/>
      <c r="D532" s="20"/>
      <c r="E532" s="21"/>
      <c r="F532" s="21"/>
      <c r="G532" s="52"/>
      <c r="H532" s="5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4.25" customHeight="1" x14ac:dyDescent="0.25">
      <c r="A533" s="19"/>
      <c r="B533" s="19"/>
      <c r="C533" s="47"/>
      <c r="D533" s="20"/>
      <c r="E533" s="21"/>
      <c r="F533" s="21"/>
      <c r="G533" s="52"/>
      <c r="H533" s="5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4.25" customHeight="1" x14ac:dyDescent="0.25">
      <c r="A534" s="19"/>
      <c r="B534" s="19"/>
      <c r="C534" s="47"/>
      <c r="D534" s="20"/>
      <c r="E534" s="21"/>
      <c r="F534" s="21"/>
      <c r="G534" s="52"/>
      <c r="H534" s="5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4.25" customHeight="1" x14ac:dyDescent="0.25">
      <c r="A535" s="19"/>
      <c r="B535" s="19"/>
      <c r="C535" s="47"/>
      <c r="D535" s="20"/>
      <c r="E535" s="21"/>
      <c r="F535" s="21"/>
      <c r="G535" s="52"/>
      <c r="H535" s="5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4.25" customHeight="1" x14ac:dyDescent="0.25">
      <c r="A536" s="19"/>
      <c r="B536" s="19"/>
      <c r="C536" s="47"/>
      <c r="D536" s="20"/>
      <c r="E536" s="21"/>
      <c r="F536" s="21"/>
      <c r="G536" s="52"/>
      <c r="H536" s="5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4.25" customHeight="1" x14ac:dyDescent="0.25">
      <c r="A537" s="19"/>
      <c r="B537" s="19"/>
      <c r="C537" s="47"/>
      <c r="D537" s="20"/>
      <c r="E537" s="21"/>
      <c r="F537" s="21"/>
      <c r="G537" s="52"/>
      <c r="H537" s="5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4.25" customHeight="1" x14ac:dyDescent="0.25">
      <c r="A538" s="19"/>
      <c r="B538" s="19"/>
      <c r="C538" s="47"/>
      <c r="D538" s="20"/>
      <c r="E538" s="21"/>
      <c r="F538" s="21"/>
      <c r="G538" s="52"/>
      <c r="H538" s="5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4.25" customHeight="1" x14ac:dyDescent="0.25">
      <c r="A539" s="19"/>
      <c r="B539" s="19"/>
      <c r="C539" s="47"/>
      <c r="D539" s="20"/>
      <c r="E539" s="21"/>
      <c r="F539" s="21"/>
      <c r="G539" s="52"/>
      <c r="H539" s="5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4.25" customHeight="1" x14ac:dyDescent="0.25">
      <c r="A540" s="19"/>
      <c r="B540" s="19"/>
      <c r="C540" s="47"/>
      <c r="D540" s="20"/>
      <c r="E540" s="21"/>
      <c r="F540" s="21"/>
      <c r="G540" s="52"/>
      <c r="H540" s="5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4.25" customHeight="1" x14ac:dyDescent="0.25">
      <c r="A541" s="19"/>
      <c r="B541" s="19"/>
      <c r="C541" s="47"/>
      <c r="D541" s="20"/>
      <c r="E541" s="21"/>
      <c r="F541" s="21"/>
      <c r="G541" s="52"/>
      <c r="H541" s="5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4.25" customHeight="1" x14ac:dyDescent="0.25">
      <c r="A542" s="19"/>
      <c r="B542" s="19"/>
      <c r="C542" s="47"/>
      <c r="D542" s="20"/>
      <c r="E542" s="21"/>
      <c r="F542" s="21"/>
      <c r="G542" s="52"/>
      <c r="H542" s="5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4.25" customHeight="1" x14ac:dyDescent="0.25">
      <c r="A543" s="19"/>
      <c r="B543" s="19"/>
      <c r="C543" s="47"/>
      <c r="D543" s="20"/>
      <c r="E543" s="21"/>
      <c r="F543" s="21"/>
      <c r="G543" s="52"/>
      <c r="H543" s="5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4.25" customHeight="1" x14ac:dyDescent="0.25">
      <c r="A544" s="19"/>
      <c r="B544" s="19"/>
      <c r="C544" s="47"/>
      <c r="D544" s="20"/>
      <c r="E544" s="21"/>
      <c r="F544" s="21"/>
      <c r="G544" s="52"/>
      <c r="H544" s="5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4.25" customHeight="1" x14ac:dyDescent="0.25">
      <c r="A545" s="19"/>
      <c r="B545" s="19"/>
      <c r="C545" s="47"/>
      <c r="D545" s="20"/>
      <c r="E545" s="21"/>
      <c r="F545" s="21"/>
      <c r="G545" s="52"/>
      <c r="H545" s="5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4.25" customHeight="1" x14ac:dyDescent="0.25">
      <c r="A546" s="19"/>
      <c r="B546" s="19"/>
      <c r="C546" s="47"/>
      <c r="D546" s="20"/>
      <c r="E546" s="21"/>
      <c r="F546" s="21"/>
      <c r="G546" s="52"/>
      <c r="H546" s="5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4.25" customHeight="1" x14ac:dyDescent="0.25">
      <c r="A547" s="19"/>
      <c r="B547" s="19"/>
      <c r="C547" s="47"/>
      <c r="D547" s="20"/>
      <c r="E547" s="21"/>
      <c r="F547" s="21"/>
      <c r="G547" s="52"/>
      <c r="H547" s="5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4.25" customHeight="1" x14ac:dyDescent="0.25">
      <c r="A548" s="19"/>
      <c r="B548" s="19"/>
      <c r="C548" s="47"/>
      <c r="D548" s="20"/>
      <c r="E548" s="21"/>
      <c r="F548" s="21"/>
      <c r="G548" s="52"/>
      <c r="H548" s="5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4.25" customHeight="1" x14ac:dyDescent="0.25">
      <c r="A549" s="19"/>
      <c r="B549" s="19"/>
      <c r="C549" s="47"/>
      <c r="D549" s="20"/>
      <c r="E549" s="21"/>
      <c r="F549" s="21"/>
      <c r="G549" s="52"/>
      <c r="H549" s="5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4.25" customHeight="1" x14ac:dyDescent="0.25">
      <c r="A550" s="19"/>
      <c r="B550" s="19"/>
      <c r="C550" s="47"/>
      <c r="D550" s="20"/>
      <c r="E550" s="21"/>
      <c r="F550" s="21"/>
      <c r="G550" s="52"/>
      <c r="H550" s="5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4.25" customHeight="1" x14ac:dyDescent="0.25">
      <c r="A551" s="19"/>
      <c r="B551" s="19"/>
      <c r="C551" s="47"/>
      <c r="D551" s="20"/>
      <c r="E551" s="21"/>
      <c r="F551" s="21"/>
      <c r="G551" s="52"/>
      <c r="H551" s="5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4.25" customHeight="1" x14ac:dyDescent="0.25">
      <c r="A552" s="19"/>
      <c r="B552" s="19"/>
      <c r="C552" s="47"/>
      <c r="D552" s="20"/>
      <c r="E552" s="21"/>
      <c r="F552" s="21"/>
      <c r="G552" s="52"/>
      <c r="H552" s="5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4.25" customHeight="1" x14ac:dyDescent="0.25">
      <c r="A553" s="19"/>
      <c r="B553" s="19"/>
      <c r="C553" s="47"/>
      <c r="D553" s="20"/>
      <c r="E553" s="21"/>
      <c r="F553" s="21"/>
      <c r="G553" s="52"/>
      <c r="H553" s="5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4.25" customHeight="1" x14ac:dyDescent="0.25">
      <c r="A554" s="19"/>
      <c r="B554" s="19"/>
      <c r="C554" s="47"/>
      <c r="D554" s="20"/>
      <c r="E554" s="21"/>
      <c r="F554" s="21"/>
      <c r="G554" s="52"/>
      <c r="H554" s="5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4.25" customHeight="1" x14ac:dyDescent="0.25">
      <c r="A555" s="19"/>
      <c r="B555" s="19"/>
      <c r="C555" s="47"/>
      <c r="D555" s="20"/>
      <c r="E555" s="21"/>
      <c r="F555" s="21"/>
      <c r="G555" s="52"/>
      <c r="H555" s="5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4.25" customHeight="1" x14ac:dyDescent="0.25">
      <c r="A556" s="19"/>
      <c r="B556" s="19"/>
      <c r="C556" s="47"/>
      <c r="D556" s="20"/>
      <c r="E556" s="21"/>
      <c r="F556" s="21"/>
      <c r="G556" s="52"/>
      <c r="H556" s="5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4.25" customHeight="1" x14ac:dyDescent="0.25">
      <c r="A557" s="19"/>
      <c r="B557" s="19"/>
      <c r="C557" s="47"/>
      <c r="D557" s="20"/>
      <c r="E557" s="21"/>
      <c r="F557" s="21"/>
      <c r="G557" s="52"/>
      <c r="H557" s="5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4.25" customHeight="1" x14ac:dyDescent="0.25">
      <c r="A558" s="19"/>
      <c r="B558" s="19"/>
      <c r="C558" s="47"/>
      <c r="D558" s="20"/>
      <c r="E558" s="21"/>
      <c r="F558" s="21"/>
      <c r="G558" s="52"/>
      <c r="H558" s="5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4.25" customHeight="1" x14ac:dyDescent="0.25">
      <c r="A559" s="19"/>
      <c r="B559" s="19"/>
      <c r="C559" s="47"/>
      <c r="D559" s="20"/>
      <c r="E559" s="21"/>
      <c r="F559" s="21"/>
      <c r="G559" s="52"/>
      <c r="H559" s="5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4.25" customHeight="1" x14ac:dyDescent="0.25">
      <c r="A560" s="19"/>
      <c r="B560" s="19"/>
      <c r="C560" s="47"/>
      <c r="D560" s="20"/>
      <c r="E560" s="21"/>
      <c r="F560" s="21"/>
      <c r="G560" s="52"/>
      <c r="H560" s="5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4.25" customHeight="1" x14ac:dyDescent="0.25">
      <c r="A561" s="19"/>
      <c r="B561" s="19"/>
      <c r="C561" s="47"/>
      <c r="D561" s="20"/>
      <c r="E561" s="21"/>
      <c r="F561" s="21"/>
      <c r="G561" s="52"/>
      <c r="H561" s="5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4.25" customHeight="1" x14ac:dyDescent="0.25">
      <c r="A562" s="19"/>
      <c r="B562" s="19"/>
      <c r="C562" s="47"/>
      <c r="D562" s="20"/>
      <c r="E562" s="21"/>
      <c r="F562" s="21"/>
      <c r="G562" s="52"/>
      <c r="H562" s="5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4.25" customHeight="1" x14ac:dyDescent="0.25">
      <c r="A563" s="19"/>
      <c r="B563" s="19"/>
      <c r="C563" s="47"/>
      <c r="D563" s="20"/>
      <c r="E563" s="21"/>
      <c r="F563" s="21"/>
      <c r="G563" s="52"/>
      <c r="H563" s="5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4.25" customHeight="1" x14ac:dyDescent="0.25">
      <c r="A564" s="19"/>
      <c r="B564" s="19"/>
      <c r="C564" s="47"/>
      <c r="D564" s="20"/>
      <c r="E564" s="21"/>
      <c r="F564" s="21"/>
      <c r="G564" s="52"/>
      <c r="H564" s="5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4.25" customHeight="1" x14ac:dyDescent="0.25">
      <c r="A565" s="19"/>
      <c r="B565" s="19"/>
      <c r="C565" s="47"/>
      <c r="D565" s="20"/>
      <c r="E565" s="21"/>
      <c r="F565" s="21"/>
      <c r="G565" s="52"/>
      <c r="H565" s="5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4.25" customHeight="1" x14ac:dyDescent="0.25">
      <c r="A566" s="19"/>
      <c r="B566" s="19"/>
      <c r="C566" s="47"/>
      <c r="D566" s="20"/>
      <c r="E566" s="21"/>
      <c r="F566" s="21"/>
      <c r="G566" s="52"/>
      <c r="H566" s="5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4.25" customHeight="1" x14ac:dyDescent="0.25">
      <c r="A567" s="19"/>
      <c r="B567" s="19"/>
      <c r="C567" s="47"/>
      <c r="D567" s="20"/>
      <c r="E567" s="21"/>
      <c r="F567" s="21"/>
      <c r="G567" s="52"/>
      <c r="H567" s="5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4.25" customHeight="1" x14ac:dyDescent="0.25">
      <c r="A568" s="19"/>
      <c r="B568" s="19"/>
      <c r="C568" s="47"/>
      <c r="D568" s="20"/>
      <c r="E568" s="21"/>
      <c r="F568" s="21"/>
      <c r="G568" s="52"/>
      <c r="H568" s="5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4.25" customHeight="1" x14ac:dyDescent="0.25">
      <c r="A569" s="19"/>
      <c r="B569" s="19"/>
      <c r="C569" s="47"/>
      <c r="D569" s="20"/>
      <c r="E569" s="21"/>
      <c r="F569" s="21"/>
      <c r="G569" s="52"/>
      <c r="H569" s="5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4.25" customHeight="1" x14ac:dyDescent="0.25">
      <c r="A570" s="19"/>
      <c r="B570" s="19"/>
      <c r="C570" s="47"/>
      <c r="D570" s="20"/>
      <c r="E570" s="21"/>
      <c r="F570" s="21"/>
      <c r="G570" s="52"/>
      <c r="H570" s="5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4.25" customHeight="1" x14ac:dyDescent="0.25">
      <c r="A571" s="19"/>
      <c r="B571" s="19"/>
      <c r="C571" s="47"/>
      <c r="D571" s="20"/>
      <c r="E571" s="21"/>
      <c r="F571" s="21"/>
      <c r="G571" s="52"/>
      <c r="H571" s="5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4.25" customHeight="1" x14ac:dyDescent="0.25">
      <c r="A572" s="19"/>
      <c r="B572" s="19"/>
      <c r="C572" s="47"/>
      <c r="D572" s="20"/>
      <c r="E572" s="21"/>
      <c r="F572" s="21"/>
      <c r="G572" s="52"/>
      <c r="H572" s="5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4.25" customHeight="1" x14ac:dyDescent="0.25">
      <c r="A573" s="19"/>
      <c r="B573" s="19"/>
      <c r="C573" s="47"/>
      <c r="D573" s="20"/>
      <c r="E573" s="21"/>
      <c r="F573" s="21"/>
      <c r="G573" s="52"/>
      <c r="H573" s="5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4.25" customHeight="1" x14ac:dyDescent="0.25">
      <c r="A574" s="19"/>
      <c r="B574" s="19"/>
      <c r="C574" s="47"/>
      <c r="D574" s="20"/>
      <c r="E574" s="21"/>
      <c r="F574" s="21"/>
      <c r="G574" s="52"/>
      <c r="H574" s="5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4.25" customHeight="1" x14ac:dyDescent="0.25">
      <c r="A575" s="19"/>
      <c r="B575" s="19"/>
      <c r="C575" s="47"/>
      <c r="D575" s="20"/>
      <c r="E575" s="21"/>
      <c r="F575" s="21"/>
      <c r="G575" s="52"/>
      <c r="H575" s="5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4.25" customHeight="1" x14ac:dyDescent="0.25">
      <c r="A576" s="19"/>
      <c r="B576" s="19"/>
      <c r="C576" s="47"/>
      <c r="D576" s="20"/>
      <c r="E576" s="21"/>
      <c r="F576" s="21"/>
      <c r="G576" s="52"/>
      <c r="H576" s="5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4.25" customHeight="1" x14ac:dyDescent="0.25">
      <c r="A577" s="19"/>
      <c r="B577" s="19"/>
      <c r="C577" s="47"/>
      <c r="D577" s="20"/>
      <c r="E577" s="21"/>
      <c r="F577" s="21"/>
      <c r="G577" s="52"/>
      <c r="H577" s="5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4.25" customHeight="1" x14ac:dyDescent="0.25">
      <c r="A578" s="19"/>
      <c r="B578" s="19"/>
      <c r="C578" s="47"/>
      <c r="D578" s="20"/>
      <c r="E578" s="21"/>
      <c r="F578" s="21"/>
      <c r="G578" s="52"/>
      <c r="H578" s="5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4.25" customHeight="1" x14ac:dyDescent="0.25">
      <c r="A579" s="19"/>
      <c r="B579" s="19"/>
      <c r="C579" s="47"/>
      <c r="D579" s="20"/>
      <c r="E579" s="21"/>
      <c r="F579" s="21"/>
      <c r="G579" s="52"/>
      <c r="H579" s="5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4.25" customHeight="1" x14ac:dyDescent="0.25">
      <c r="A580" s="19"/>
      <c r="B580" s="19"/>
      <c r="C580" s="47"/>
      <c r="D580" s="20"/>
      <c r="E580" s="21"/>
      <c r="F580" s="21"/>
      <c r="G580" s="52"/>
      <c r="H580" s="5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4.25" customHeight="1" x14ac:dyDescent="0.25">
      <c r="A581" s="19"/>
      <c r="B581" s="19"/>
      <c r="C581" s="47"/>
      <c r="D581" s="20"/>
      <c r="E581" s="21"/>
      <c r="F581" s="21"/>
      <c r="G581" s="52"/>
      <c r="H581" s="5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4.25" customHeight="1" x14ac:dyDescent="0.25">
      <c r="A582" s="19"/>
      <c r="B582" s="19"/>
      <c r="C582" s="47"/>
      <c r="D582" s="20"/>
      <c r="E582" s="21"/>
      <c r="F582" s="21"/>
      <c r="G582" s="52"/>
      <c r="H582" s="5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4.25" customHeight="1" x14ac:dyDescent="0.25">
      <c r="A583" s="19"/>
      <c r="B583" s="19"/>
      <c r="C583" s="47"/>
      <c r="D583" s="20"/>
      <c r="E583" s="21"/>
      <c r="F583" s="21"/>
      <c r="G583" s="52"/>
      <c r="H583" s="5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4.25" customHeight="1" x14ac:dyDescent="0.25">
      <c r="A584" s="19"/>
      <c r="B584" s="19"/>
      <c r="C584" s="47"/>
      <c r="D584" s="20"/>
      <c r="E584" s="21"/>
      <c r="F584" s="21"/>
      <c r="G584" s="52"/>
      <c r="H584" s="5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4.25" customHeight="1" x14ac:dyDescent="0.25">
      <c r="A585" s="19"/>
      <c r="B585" s="19"/>
      <c r="C585" s="47"/>
      <c r="D585" s="20"/>
      <c r="E585" s="21"/>
      <c r="F585" s="21"/>
      <c r="G585" s="52"/>
      <c r="H585" s="5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4.25" customHeight="1" x14ac:dyDescent="0.25">
      <c r="A586" s="19"/>
      <c r="B586" s="19"/>
      <c r="C586" s="47"/>
      <c r="D586" s="20"/>
      <c r="E586" s="21"/>
      <c r="F586" s="21"/>
      <c r="G586" s="52"/>
      <c r="H586" s="5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4.25" customHeight="1" x14ac:dyDescent="0.25">
      <c r="A587" s="19"/>
      <c r="B587" s="19"/>
      <c r="C587" s="47"/>
      <c r="D587" s="20"/>
      <c r="E587" s="21"/>
      <c r="F587" s="21"/>
      <c r="G587" s="52"/>
      <c r="H587" s="5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4.25" customHeight="1" x14ac:dyDescent="0.25">
      <c r="A588" s="19"/>
      <c r="B588" s="19"/>
      <c r="C588" s="47"/>
      <c r="D588" s="20"/>
      <c r="E588" s="21"/>
      <c r="F588" s="21"/>
      <c r="G588" s="52"/>
      <c r="H588" s="5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4.25" customHeight="1" x14ac:dyDescent="0.25">
      <c r="A589" s="19"/>
      <c r="B589" s="19"/>
      <c r="C589" s="47"/>
      <c r="D589" s="20"/>
      <c r="E589" s="21"/>
      <c r="F589" s="21"/>
      <c r="G589" s="52"/>
      <c r="H589" s="5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4.25" customHeight="1" x14ac:dyDescent="0.25">
      <c r="A590" s="19"/>
      <c r="B590" s="19"/>
      <c r="C590" s="47"/>
      <c r="D590" s="20"/>
      <c r="E590" s="21"/>
      <c r="F590" s="21"/>
      <c r="G590" s="52"/>
      <c r="H590" s="5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4.25" customHeight="1" x14ac:dyDescent="0.25">
      <c r="A591" s="19"/>
      <c r="B591" s="19"/>
      <c r="C591" s="47"/>
      <c r="D591" s="20"/>
      <c r="E591" s="21"/>
      <c r="F591" s="21"/>
      <c r="G591" s="52"/>
      <c r="H591" s="5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4.25" customHeight="1" x14ac:dyDescent="0.25">
      <c r="A592" s="19"/>
      <c r="B592" s="19"/>
      <c r="C592" s="47"/>
      <c r="D592" s="20"/>
      <c r="E592" s="21"/>
      <c r="F592" s="21"/>
      <c r="G592" s="52"/>
      <c r="H592" s="5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4.25" customHeight="1" x14ac:dyDescent="0.25">
      <c r="A593" s="19"/>
      <c r="B593" s="19"/>
      <c r="C593" s="47"/>
      <c r="D593" s="20"/>
      <c r="E593" s="21"/>
      <c r="F593" s="21"/>
      <c r="G593" s="52"/>
      <c r="H593" s="5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4.25" customHeight="1" x14ac:dyDescent="0.25">
      <c r="A594" s="19"/>
      <c r="B594" s="19"/>
      <c r="C594" s="47"/>
      <c r="D594" s="20"/>
      <c r="E594" s="21"/>
      <c r="F594" s="21"/>
      <c r="G594" s="52"/>
      <c r="H594" s="5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4.25" customHeight="1" x14ac:dyDescent="0.25">
      <c r="A595" s="19"/>
      <c r="B595" s="19"/>
      <c r="C595" s="47"/>
      <c r="D595" s="20"/>
      <c r="E595" s="21"/>
      <c r="F595" s="21"/>
      <c r="G595" s="52"/>
      <c r="H595" s="5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4.25" customHeight="1" x14ac:dyDescent="0.25">
      <c r="A596" s="19"/>
      <c r="B596" s="19"/>
      <c r="C596" s="47"/>
      <c r="D596" s="20"/>
      <c r="E596" s="21"/>
      <c r="F596" s="21"/>
      <c r="G596" s="52"/>
      <c r="H596" s="5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4.25" customHeight="1" x14ac:dyDescent="0.25">
      <c r="A597" s="19"/>
      <c r="B597" s="19"/>
      <c r="C597" s="47"/>
      <c r="D597" s="20"/>
      <c r="E597" s="21"/>
      <c r="F597" s="21"/>
      <c r="G597" s="52"/>
      <c r="H597" s="5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4.25" customHeight="1" x14ac:dyDescent="0.25">
      <c r="A598" s="19"/>
      <c r="B598" s="19"/>
      <c r="C598" s="47"/>
      <c r="D598" s="20"/>
      <c r="E598" s="21"/>
      <c r="F598" s="21"/>
      <c r="G598" s="52"/>
      <c r="H598" s="5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4.25" customHeight="1" x14ac:dyDescent="0.25">
      <c r="A599" s="19"/>
      <c r="B599" s="19"/>
      <c r="C599" s="47"/>
      <c r="D599" s="20"/>
      <c r="E599" s="21"/>
      <c r="F599" s="21"/>
      <c r="G599" s="52"/>
      <c r="H599" s="5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4.25" customHeight="1" x14ac:dyDescent="0.25">
      <c r="A600" s="19"/>
      <c r="B600" s="19"/>
      <c r="C600" s="47"/>
      <c r="D600" s="20"/>
      <c r="E600" s="21"/>
      <c r="F600" s="21"/>
      <c r="G600" s="52"/>
      <c r="H600" s="5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4.25" customHeight="1" x14ac:dyDescent="0.25">
      <c r="A601" s="19"/>
      <c r="B601" s="19"/>
      <c r="C601" s="47"/>
      <c r="D601" s="20"/>
      <c r="E601" s="21"/>
      <c r="F601" s="21"/>
      <c r="G601" s="52"/>
      <c r="H601" s="5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4.25" customHeight="1" x14ac:dyDescent="0.25">
      <c r="A602" s="19"/>
      <c r="B602" s="19"/>
      <c r="C602" s="47"/>
      <c r="D602" s="20"/>
      <c r="E602" s="21"/>
      <c r="F602" s="21"/>
      <c r="G602" s="52"/>
      <c r="H602" s="5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4.25" customHeight="1" x14ac:dyDescent="0.25">
      <c r="A603" s="19"/>
      <c r="B603" s="19"/>
      <c r="C603" s="47"/>
      <c r="D603" s="20"/>
      <c r="E603" s="21"/>
      <c r="F603" s="21"/>
      <c r="G603" s="52"/>
      <c r="H603" s="5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4.25" customHeight="1" x14ac:dyDescent="0.25">
      <c r="A604" s="19"/>
      <c r="B604" s="19"/>
      <c r="C604" s="47"/>
      <c r="D604" s="20"/>
      <c r="E604" s="21"/>
      <c r="F604" s="21"/>
      <c r="G604" s="52"/>
      <c r="H604" s="5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4.25" customHeight="1" x14ac:dyDescent="0.25">
      <c r="A605" s="19"/>
      <c r="B605" s="19"/>
      <c r="C605" s="47"/>
      <c r="D605" s="20"/>
      <c r="E605" s="21"/>
      <c r="F605" s="21"/>
      <c r="G605" s="52"/>
      <c r="H605" s="5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4.25" customHeight="1" x14ac:dyDescent="0.25">
      <c r="A606" s="19"/>
      <c r="B606" s="19"/>
      <c r="C606" s="47"/>
      <c r="D606" s="20"/>
      <c r="E606" s="21"/>
      <c r="F606" s="21"/>
      <c r="G606" s="52"/>
      <c r="H606" s="5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4.25" customHeight="1" x14ac:dyDescent="0.25">
      <c r="A607" s="19"/>
      <c r="B607" s="19"/>
      <c r="C607" s="47"/>
      <c r="D607" s="20"/>
      <c r="E607" s="21"/>
      <c r="F607" s="21"/>
      <c r="G607" s="52"/>
      <c r="H607" s="5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4.25" customHeight="1" x14ac:dyDescent="0.25">
      <c r="A608" s="19"/>
      <c r="B608" s="19"/>
      <c r="C608" s="47"/>
      <c r="D608" s="20"/>
      <c r="E608" s="21"/>
      <c r="F608" s="21"/>
      <c r="G608" s="52"/>
      <c r="H608" s="5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4.25" customHeight="1" x14ac:dyDescent="0.25">
      <c r="A609" s="19"/>
      <c r="B609" s="19"/>
      <c r="C609" s="47"/>
      <c r="D609" s="20"/>
      <c r="E609" s="21"/>
      <c r="F609" s="21"/>
      <c r="G609" s="52"/>
      <c r="H609" s="5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4.25" customHeight="1" x14ac:dyDescent="0.25">
      <c r="A610" s="19"/>
      <c r="B610" s="19"/>
      <c r="C610" s="47"/>
      <c r="D610" s="20"/>
      <c r="E610" s="21"/>
      <c r="F610" s="21"/>
      <c r="G610" s="52"/>
      <c r="H610" s="5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4.25" customHeight="1" x14ac:dyDescent="0.25">
      <c r="A611" s="19"/>
      <c r="B611" s="19"/>
      <c r="C611" s="47"/>
      <c r="D611" s="20"/>
      <c r="E611" s="21"/>
      <c r="F611" s="21"/>
      <c r="G611" s="52"/>
      <c r="H611" s="5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4.25" customHeight="1" x14ac:dyDescent="0.25">
      <c r="A612" s="19"/>
      <c r="B612" s="19"/>
      <c r="C612" s="47"/>
      <c r="D612" s="20"/>
      <c r="E612" s="21"/>
      <c r="F612" s="21"/>
      <c r="G612" s="52"/>
      <c r="H612" s="5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4.25" customHeight="1" x14ac:dyDescent="0.25">
      <c r="A613" s="19"/>
      <c r="B613" s="19"/>
      <c r="C613" s="47"/>
      <c r="D613" s="20"/>
      <c r="E613" s="21"/>
      <c r="F613" s="21"/>
      <c r="G613" s="52"/>
      <c r="H613" s="5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4.25" customHeight="1" x14ac:dyDescent="0.25">
      <c r="A614" s="19"/>
      <c r="B614" s="19"/>
      <c r="C614" s="47"/>
      <c r="D614" s="20"/>
      <c r="E614" s="21"/>
      <c r="F614" s="21"/>
      <c r="G614" s="52"/>
      <c r="H614" s="5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4.25" customHeight="1" x14ac:dyDescent="0.25">
      <c r="A615" s="19"/>
      <c r="B615" s="19"/>
      <c r="C615" s="47"/>
      <c r="D615" s="20"/>
      <c r="E615" s="21"/>
      <c r="F615" s="21"/>
      <c r="G615" s="52"/>
      <c r="H615" s="5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4.25" customHeight="1" x14ac:dyDescent="0.25">
      <c r="A616" s="19"/>
      <c r="B616" s="19"/>
      <c r="C616" s="47"/>
      <c r="D616" s="20"/>
      <c r="E616" s="21"/>
      <c r="F616" s="21"/>
      <c r="G616" s="52"/>
      <c r="H616" s="5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4.25" customHeight="1" x14ac:dyDescent="0.25">
      <c r="A617" s="19"/>
      <c r="B617" s="19"/>
      <c r="C617" s="47"/>
      <c r="D617" s="20"/>
      <c r="E617" s="21"/>
      <c r="F617" s="21"/>
      <c r="G617" s="52"/>
      <c r="H617" s="5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4.25" customHeight="1" x14ac:dyDescent="0.25">
      <c r="A618" s="19"/>
      <c r="B618" s="19"/>
      <c r="C618" s="47"/>
      <c r="D618" s="20"/>
      <c r="E618" s="21"/>
      <c r="F618" s="21"/>
      <c r="G618" s="52"/>
      <c r="H618" s="5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4.25" customHeight="1" x14ac:dyDescent="0.25">
      <c r="A619" s="19"/>
      <c r="B619" s="19"/>
      <c r="C619" s="47"/>
      <c r="D619" s="20"/>
      <c r="E619" s="21"/>
      <c r="F619" s="21"/>
      <c r="G619" s="52"/>
      <c r="H619" s="5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4.25" customHeight="1" x14ac:dyDescent="0.25">
      <c r="A620" s="19"/>
      <c r="B620" s="19"/>
      <c r="C620" s="47"/>
      <c r="D620" s="20"/>
      <c r="E620" s="21"/>
      <c r="F620" s="21"/>
      <c r="G620" s="52"/>
      <c r="H620" s="5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4.25" customHeight="1" x14ac:dyDescent="0.25">
      <c r="A621" s="19"/>
      <c r="B621" s="19"/>
      <c r="C621" s="47"/>
      <c r="D621" s="20"/>
      <c r="E621" s="21"/>
      <c r="F621" s="21"/>
      <c r="G621" s="52"/>
      <c r="H621" s="5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4.25" customHeight="1" x14ac:dyDescent="0.25">
      <c r="A622" s="19"/>
      <c r="B622" s="19"/>
      <c r="C622" s="47"/>
      <c r="D622" s="20"/>
      <c r="E622" s="21"/>
      <c r="F622" s="21"/>
      <c r="G622" s="52"/>
      <c r="H622" s="5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4.25" customHeight="1" x14ac:dyDescent="0.25">
      <c r="A623" s="19"/>
      <c r="B623" s="19"/>
      <c r="C623" s="47"/>
      <c r="D623" s="20"/>
      <c r="E623" s="21"/>
      <c r="F623" s="21"/>
      <c r="G623" s="52"/>
      <c r="H623" s="5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4.25" customHeight="1" x14ac:dyDescent="0.25">
      <c r="A624" s="19"/>
      <c r="B624" s="19"/>
      <c r="C624" s="47"/>
      <c r="D624" s="20"/>
      <c r="E624" s="21"/>
      <c r="F624" s="21"/>
      <c r="G624" s="52"/>
      <c r="H624" s="5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4.25" customHeight="1" x14ac:dyDescent="0.25">
      <c r="A625" s="19"/>
      <c r="B625" s="19"/>
      <c r="C625" s="47"/>
      <c r="D625" s="20"/>
      <c r="E625" s="21"/>
      <c r="F625" s="21"/>
      <c r="G625" s="52"/>
      <c r="H625" s="5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4.25" customHeight="1" x14ac:dyDescent="0.25">
      <c r="A626" s="19"/>
      <c r="B626" s="19"/>
      <c r="C626" s="47"/>
      <c r="D626" s="20"/>
      <c r="E626" s="21"/>
      <c r="F626" s="21"/>
      <c r="G626" s="52"/>
      <c r="H626" s="5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4.25" customHeight="1" x14ac:dyDescent="0.25">
      <c r="A627" s="19"/>
      <c r="B627" s="19"/>
      <c r="C627" s="47"/>
      <c r="D627" s="20"/>
      <c r="E627" s="21"/>
      <c r="F627" s="21"/>
      <c r="G627" s="52"/>
      <c r="H627" s="5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4.25" customHeight="1" x14ac:dyDescent="0.25">
      <c r="A628" s="19"/>
      <c r="B628" s="19"/>
      <c r="C628" s="47"/>
      <c r="D628" s="20"/>
      <c r="E628" s="21"/>
      <c r="F628" s="21"/>
      <c r="G628" s="52"/>
      <c r="H628" s="5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4.25" customHeight="1" x14ac:dyDescent="0.25">
      <c r="A629" s="19"/>
      <c r="B629" s="19"/>
      <c r="C629" s="47"/>
      <c r="D629" s="20"/>
      <c r="E629" s="21"/>
      <c r="F629" s="21"/>
      <c r="G629" s="52"/>
      <c r="H629" s="5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4.25" customHeight="1" x14ac:dyDescent="0.25">
      <c r="A630" s="19"/>
      <c r="B630" s="19"/>
      <c r="C630" s="47"/>
      <c r="D630" s="20"/>
      <c r="E630" s="21"/>
      <c r="F630" s="21"/>
      <c r="G630" s="52"/>
      <c r="H630" s="5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4.25" customHeight="1" x14ac:dyDescent="0.25">
      <c r="A631" s="19"/>
      <c r="B631" s="19"/>
      <c r="C631" s="47"/>
      <c r="D631" s="20"/>
      <c r="E631" s="21"/>
      <c r="F631" s="21"/>
      <c r="G631" s="52"/>
      <c r="H631" s="5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4.25" customHeight="1" x14ac:dyDescent="0.25">
      <c r="A632" s="19"/>
      <c r="B632" s="19"/>
      <c r="C632" s="47"/>
      <c r="D632" s="20"/>
      <c r="E632" s="21"/>
      <c r="F632" s="21"/>
      <c r="G632" s="52"/>
      <c r="H632" s="5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4.25" customHeight="1" x14ac:dyDescent="0.25">
      <c r="A633" s="19"/>
      <c r="B633" s="19"/>
      <c r="C633" s="47"/>
      <c r="D633" s="20"/>
      <c r="E633" s="21"/>
      <c r="F633" s="21"/>
      <c r="G633" s="52"/>
      <c r="H633" s="5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4.25" customHeight="1" x14ac:dyDescent="0.25">
      <c r="A634" s="19"/>
      <c r="B634" s="19"/>
      <c r="C634" s="47"/>
      <c r="D634" s="20"/>
      <c r="E634" s="21"/>
      <c r="F634" s="21"/>
      <c r="G634" s="52"/>
      <c r="H634" s="5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4.25" customHeight="1" x14ac:dyDescent="0.25">
      <c r="A635" s="19"/>
      <c r="B635" s="19"/>
      <c r="C635" s="47"/>
      <c r="D635" s="20"/>
      <c r="E635" s="21"/>
      <c r="F635" s="21"/>
      <c r="G635" s="52"/>
      <c r="H635" s="5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4.25" customHeight="1" x14ac:dyDescent="0.25">
      <c r="A636" s="19"/>
      <c r="B636" s="19"/>
      <c r="C636" s="47"/>
      <c r="D636" s="20"/>
      <c r="E636" s="21"/>
      <c r="F636" s="21"/>
      <c r="G636" s="52"/>
      <c r="H636" s="5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4.25" customHeight="1" x14ac:dyDescent="0.25">
      <c r="A637" s="19"/>
      <c r="B637" s="19"/>
      <c r="C637" s="47"/>
      <c r="D637" s="20"/>
      <c r="E637" s="21"/>
      <c r="F637" s="21"/>
      <c r="G637" s="52"/>
      <c r="H637" s="5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4.25" customHeight="1" x14ac:dyDescent="0.25">
      <c r="A638" s="19"/>
      <c r="B638" s="19"/>
      <c r="C638" s="47"/>
      <c r="D638" s="20"/>
      <c r="E638" s="21"/>
      <c r="F638" s="21"/>
      <c r="G638" s="52"/>
      <c r="H638" s="5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4.25" customHeight="1" x14ac:dyDescent="0.25">
      <c r="A639" s="19"/>
      <c r="B639" s="19"/>
      <c r="C639" s="47"/>
      <c r="D639" s="20"/>
      <c r="E639" s="21"/>
      <c r="F639" s="21"/>
      <c r="G639" s="52"/>
      <c r="H639" s="5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4.25" customHeight="1" x14ac:dyDescent="0.25">
      <c r="A640" s="19"/>
      <c r="B640" s="19"/>
      <c r="C640" s="47"/>
      <c r="D640" s="20"/>
      <c r="E640" s="21"/>
      <c r="F640" s="21"/>
      <c r="G640" s="52"/>
      <c r="H640" s="5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4.25" customHeight="1" x14ac:dyDescent="0.25">
      <c r="A641" s="19"/>
      <c r="B641" s="19"/>
      <c r="C641" s="47"/>
      <c r="D641" s="20"/>
      <c r="E641" s="21"/>
      <c r="F641" s="21"/>
      <c r="G641" s="52"/>
      <c r="H641" s="5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4.25" customHeight="1" x14ac:dyDescent="0.25">
      <c r="A642" s="19"/>
      <c r="B642" s="19"/>
      <c r="C642" s="47"/>
      <c r="D642" s="20"/>
      <c r="E642" s="21"/>
      <c r="F642" s="21"/>
      <c r="G642" s="52"/>
      <c r="H642" s="5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4.25" customHeight="1" x14ac:dyDescent="0.25">
      <c r="A643" s="19"/>
      <c r="B643" s="19"/>
      <c r="C643" s="47"/>
      <c r="D643" s="20"/>
      <c r="E643" s="21"/>
      <c r="F643" s="21"/>
      <c r="G643" s="52"/>
      <c r="H643" s="5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4.25" customHeight="1" x14ac:dyDescent="0.25">
      <c r="A644" s="19"/>
      <c r="B644" s="19"/>
      <c r="C644" s="47"/>
      <c r="D644" s="20"/>
      <c r="E644" s="21"/>
      <c r="F644" s="21"/>
      <c r="G644" s="52"/>
      <c r="H644" s="5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4.25" customHeight="1" x14ac:dyDescent="0.25">
      <c r="A645" s="19"/>
      <c r="B645" s="19"/>
      <c r="C645" s="47"/>
      <c r="D645" s="20"/>
      <c r="E645" s="21"/>
      <c r="F645" s="21"/>
      <c r="G645" s="52"/>
      <c r="H645" s="5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4.25" customHeight="1" x14ac:dyDescent="0.25">
      <c r="A646" s="19"/>
      <c r="B646" s="19"/>
      <c r="C646" s="47"/>
      <c r="D646" s="20"/>
      <c r="E646" s="21"/>
      <c r="F646" s="21"/>
      <c r="G646" s="52"/>
      <c r="H646" s="5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4.25" customHeight="1" x14ac:dyDescent="0.25">
      <c r="A647" s="19"/>
      <c r="B647" s="19"/>
      <c r="C647" s="47"/>
      <c r="D647" s="20"/>
      <c r="E647" s="21"/>
      <c r="F647" s="21"/>
      <c r="G647" s="52"/>
      <c r="H647" s="5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4.25" customHeight="1" x14ac:dyDescent="0.25">
      <c r="A648" s="19"/>
      <c r="B648" s="19"/>
      <c r="C648" s="47"/>
      <c r="D648" s="20"/>
      <c r="E648" s="21"/>
      <c r="F648" s="21"/>
      <c r="G648" s="52"/>
      <c r="H648" s="5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4.25" customHeight="1" x14ac:dyDescent="0.25">
      <c r="A649" s="19"/>
      <c r="B649" s="19"/>
      <c r="C649" s="47"/>
      <c r="D649" s="20"/>
      <c r="E649" s="21"/>
      <c r="F649" s="21"/>
      <c r="G649" s="52"/>
      <c r="H649" s="5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4.25" customHeight="1" x14ac:dyDescent="0.25">
      <c r="A650" s="19"/>
      <c r="B650" s="19"/>
      <c r="C650" s="47"/>
      <c r="D650" s="20"/>
      <c r="E650" s="21"/>
      <c r="F650" s="21"/>
      <c r="G650" s="52"/>
      <c r="H650" s="5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4.25" customHeight="1" x14ac:dyDescent="0.25">
      <c r="A651" s="19"/>
      <c r="B651" s="19"/>
      <c r="C651" s="47"/>
      <c r="D651" s="20"/>
      <c r="E651" s="21"/>
      <c r="F651" s="21"/>
      <c r="G651" s="52"/>
      <c r="H651" s="5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4.25" customHeight="1" x14ac:dyDescent="0.25">
      <c r="A652" s="19"/>
      <c r="B652" s="19"/>
      <c r="C652" s="47"/>
      <c r="D652" s="20"/>
      <c r="E652" s="21"/>
      <c r="F652" s="21"/>
      <c r="G652" s="52"/>
      <c r="H652" s="5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4.25" customHeight="1" x14ac:dyDescent="0.25">
      <c r="A653" s="19"/>
      <c r="B653" s="19"/>
      <c r="C653" s="47"/>
      <c r="D653" s="20"/>
      <c r="E653" s="21"/>
      <c r="F653" s="21"/>
      <c r="G653" s="52"/>
      <c r="H653" s="5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4.25" customHeight="1" x14ac:dyDescent="0.25">
      <c r="A654" s="19"/>
      <c r="B654" s="19"/>
      <c r="C654" s="47"/>
      <c r="D654" s="20"/>
      <c r="E654" s="21"/>
      <c r="F654" s="21"/>
      <c r="G654" s="52"/>
      <c r="H654" s="5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4.25" customHeight="1" x14ac:dyDescent="0.25">
      <c r="A655" s="19"/>
      <c r="B655" s="19"/>
      <c r="C655" s="47"/>
      <c r="D655" s="20"/>
      <c r="E655" s="21"/>
      <c r="F655" s="21"/>
      <c r="G655" s="52"/>
      <c r="H655" s="5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4.25" customHeight="1" x14ac:dyDescent="0.25">
      <c r="A656" s="19"/>
      <c r="B656" s="19"/>
      <c r="C656" s="47"/>
      <c r="D656" s="20"/>
      <c r="E656" s="21"/>
      <c r="F656" s="21"/>
      <c r="G656" s="52"/>
      <c r="H656" s="5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4.25" customHeight="1" x14ac:dyDescent="0.25">
      <c r="A657" s="19"/>
      <c r="B657" s="19"/>
      <c r="C657" s="47"/>
      <c r="D657" s="20"/>
      <c r="E657" s="21"/>
      <c r="F657" s="21"/>
      <c r="G657" s="52"/>
      <c r="H657" s="5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4.25" customHeight="1" x14ac:dyDescent="0.25">
      <c r="A658" s="19"/>
      <c r="B658" s="19"/>
      <c r="C658" s="47"/>
      <c r="D658" s="20"/>
      <c r="E658" s="21"/>
      <c r="F658" s="21"/>
      <c r="G658" s="52"/>
      <c r="H658" s="5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4.25" customHeight="1" x14ac:dyDescent="0.25">
      <c r="A659" s="19"/>
      <c r="B659" s="19"/>
      <c r="C659" s="47"/>
      <c r="D659" s="20"/>
      <c r="E659" s="21"/>
      <c r="F659" s="21"/>
      <c r="G659" s="52"/>
      <c r="H659" s="5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4.25" customHeight="1" x14ac:dyDescent="0.25">
      <c r="A660" s="19"/>
      <c r="B660" s="19"/>
      <c r="C660" s="47"/>
      <c r="D660" s="20"/>
      <c r="E660" s="21"/>
      <c r="F660" s="21"/>
      <c r="G660" s="52"/>
      <c r="H660" s="5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4.25" customHeight="1" x14ac:dyDescent="0.25">
      <c r="A661" s="19"/>
      <c r="B661" s="19"/>
      <c r="C661" s="47"/>
      <c r="D661" s="20"/>
      <c r="E661" s="21"/>
      <c r="F661" s="21"/>
      <c r="G661" s="52"/>
      <c r="H661" s="5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4.25" customHeight="1" x14ac:dyDescent="0.25">
      <c r="A662" s="19"/>
      <c r="B662" s="19"/>
      <c r="C662" s="47"/>
      <c r="D662" s="20"/>
      <c r="E662" s="21"/>
      <c r="F662" s="21"/>
      <c r="G662" s="52"/>
      <c r="H662" s="5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4.25" customHeight="1" x14ac:dyDescent="0.25">
      <c r="A663" s="19"/>
      <c r="B663" s="19"/>
      <c r="C663" s="47"/>
      <c r="D663" s="20"/>
      <c r="E663" s="21"/>
      <c r="F663" s="21"/>
      <c r="G663" s="52"/>
      <c r="H663" s="5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4.25" customHeight="1" x14ac:dyDescent="0.25">
      <c r="A664" s="19"/>
      <c r="B664" s="19"/>
      <c r="C664" s="47"/>
      <c r="D664" s="20"/>
      <c r="E664" s="21"/>
      <c r="F664" s="21"/>
      <c r="G664" s="52"/>
      <c r="H664" s="5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4.25" customHeight="1" x14ac:dyDescent="0.25">
      <c r="A665" s="19"/>
      <c r="B665" s="19"/>
      <c r="C665" s="47"/>
      <c r="D665" s="20"/>
      <c r="E665" s="21"/>
      <c r="F665" s="21"/>
      <c r="G665" s="52"/>
      <c r="H665" s="5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4.25" customHeight="1" x14ac:dyDescent="0.25">
      <c r="A666" s="19"/>
      <c r="B666" s="19"/>
      <c r="C666" s="47"/>
      <c r="D666" s="20"/>
      <c r="E666" s="21"/>
      <c r="F666" s="21"/>
      <c r="G666" s="52"/>
      <c r="H666" s="5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4.25" customHeight="1" x14ac:dyDescent="0.25">
      <c r="A667" s="19"/>
      <c r="B667" s="19"/>
      <c r="C667" s="47"/>
      <c r="D667" s="20"/>
      <c r="E667" s="21"/>
      <c r="F667" s="21"/>
      <c r="G667" s="52"/>
      <c r="H667" s="5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4.25" customHeight="1" x14ac:dyDescent="0.25">
      <c r="A668" s="19"/>
      <c r="B668" s="19"/>
      <c r="C668" s="47"/>
      <c r="D668" s="20"/>
      <c r="E668" s="21"/>
      <c r="F668" s="21"/>
      <c r="G668" s="52"/>
      <c r="H668" s="5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4.25" customHeight="1" x14ac:dyDescent="0.25">
      <c r="A669" s="19"/>
      <c r="B669" s="19"/>
      <c r="C669" s="47"/>
      <c r="D669" s="20"/>
      <c r="E669" s="21"/>
      <c r="F669" s="21"/>
      <c r="G669" s="52"/>
      <c r="H669" s="5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4.25" customHeight="1" x14ac:dyDescent="0.25">
      <c r="A670" s="19"/>
      <c r="B670" s="19"/>
      <c r="C670" s="47"/>
      <c r="D670" s="20"/>
      <c r="E670" s="21"/>
      <c r="F670" s="21"/>
      <c r="G670" s="52"/>
      <c r="H670" s="5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4.25" customHeight="1" x14ac:dyDescent="0.25">
      <c r="A671" s="19"/>
      <c r="B671" s="19"/>
      <c r="C671" s="47"/>
      <c r="D671" s="20"/>
      <c r="E671" s="21"/>
      <c r="F671" s="21"/>
      <c r="G671" s="52"/>
      <c r="H671" s="5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4.25" customHeight="1" x14ac:dyDescent="0.25">
      <c r="A672" s="19"/>
      <c r="B672" s="19"/>
      <c r="C672" s="47"/>
      <c r="D672" s="20"/>
      <c r="E672" s="21"/>
      <c r="F672" s="21"/>
      <c r="G672" s="52"/>
      <c r="H672" s="5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4.25" customHeight="1" x14ac:dyDescent="0.25">
      <c r="A673" s="19"/>
      <c r="B673" s="19"/>
      <c r="C673" s="47"/>
      <c r="D673" s="20"/>
      <c r="E673" s="21"/>
      <c r="F673" s="21"/>
      <c r="G673" s="52"/>
      <c r="H673" s="5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4.25" customHeight="1" x14ac:dyDescent="0.25">
      <c r="A674" s="19"/>
      <c r="B674" s="19"/>
      <c r="C674" s="47"/>
      <c r="D674" s="20"/>
      <c r="E674" s="21"/>
      <c r="F674" s="21"/>
      <c r="G674" s="52"/>
      <c r="H674" s="5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4.25" customHeight="1" x14ac:dyDescent="0.25">
      <c r="A675" s="19"/>
      <c r="B675" s="19"/>
      <c r="C675" s="47"/>
      <c r="D675" s="20"/>
      <c r="E675" s="21"/>
      <c r="F675" s="21"/>
      <c r="G675" s="52"/>
      <c r="H675" s="5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4.25" customHeight="1" x14ac:dyDescent="0.25">
      <c r="A676" s="19"/>
      <c r="B676" s="19"/>
      <c r="C676" s="47"/>
      <c r="D676" s="20"/>
      <c r="E676" s="21"/>
      <c r="F676" s="21"/>
      <c r="G676" s="52"/>
      <c r="H676" s="5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4.25" customHeight="1" x14ac:dyDescent="0.25">
      <c r="A677" s="19"/>
      <c r="B677" s="19"/>
      <c r="C677" s="47"/>
      <c r="D677" s="20"/>
      <c r="E677" s="21"/>
      <c r="F677" s="21"/>
      <c r="G677" s="52"/>
      <c r="H677" s="5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4.25" customHeight="1" x14ac:dyDescent="0.25">
      <c r="A678" s="19"/>
      <c r="B678" s="19"/>
      <c r="C678" s="47"/>
      <c r="D678" s="20"/>
      <c r="E678" s="21"/>
      <c r="F678" s="21"/>
      <c r="G678" s="52"/>
      <c r="H678" s="5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4.25" customHeight="1" x14ac:dyDescent="0.25">
      <c r="A679" s="19"/>
      <c r="B679" s="19"/>
      <c r="C679" s="47"/>
      <c r="D679" s="20"/>
      <c r="E679" s="21"/>
      <c r="F679" s="21"/>
      <c r="G679" s="52"/>
      <c r="H679" s="5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4.25" customHeight="1" x14ac:dyDescent="0.25">
      <c r="A680" s="19"/>
      <c r="B680" s="19"/>
      <c r="C680" s="47"/>
      <c r="D680" s="20"/>
      <c r="E680" s="21"/>
      <c r="F680" s="21"/>
      <c r="G680" s="52"/>
      <c r="H680" s="5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4.25" customHeight="1" x14ac:dyDescent="0.25">
      <c r="A681" s="19"/>
      <c r="B681" s="19"/>
      <c r="C681" s="47"/>
      <c r="D681" s="20"/>
      <c r="E681" s="21"/>
      <c r="F681" s="21"/>
      <c r="G681" s="52"/>
      <c r="H681" s="5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4.25" customHeight="1" x14ac:dyDescent="0.25">
      <c r="A682" s="19"/>
      <c r="B682" s="19"/>
      <c r="C682" s="47"/>
      <c r="D682" s="20"/>
      <c r="E682" s="21"/>
      <c r="F682" s="21"/>
      <c r="G682" s="52"/>
      <c r="H682" s="5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4.25" customHeight="1" x14ac:dyDescent="0.25">
      <c r="A683" s="19"/>
      <c r="B683" s="19"/>
      <c r="C683" s="47"/>
      <c r="D683" s="20"/>
      <c r="E683" s="21"/>
      <c r="F683" s="21"/>
      <c r="G683" s="52"/>
      <c r="H683" s="5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4.25" customHeight="1" x14ac:dyDescent="0.25">
      <c r="A684" s="19"/>
      <c r="B684" s="19"/>
      <c r="C684" s="47"/>
      <c r="D684" s="20"/>
      <c r="E684" s="21"/>
      <c r="F684" s="21"/>
      <c r="G684" s="52"/>
      <c r="H684" s="5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4.25" customHeight="1" x14ac:dyDescent="0.25">
      <c r="A685" s="19"/>
      <c r="B685" s="19"/>
      <c r="C685" s="47"/>
      <c r="D685" s="20"/>
      <c r="E685" s="21"/>
      <c r="F685" s="21"/>
      <c r="G685" s="52"/>
      <c r="H685" s="5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4.25" customHeight="1" x14ac:dyDescent="0.25">
      <c r="A686" s="19"/>
      <c r="B686" s="19"/>
      <c r="C686" s="47"/>
      <c r="D686" s="20"/>
      <c r="E686" s="21"/>
      <c r="F686" s="21"/>
      <c r="G686" s="52"/>
      <c r="H686" s="5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4.25" customHeight="1" x14ac:dyDescent="0.25">
      <c r="A687" s="19"/>
      <c r="B687" s="19"/>
      <c r="C687" s="47"/>
      <c r="D687" s="20"/>
      <c r="E687" s="21"/>
      <c r="F687" s="21"/>
      <c r="G687" s="52"/>
      <c r="H687" s="5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4.25" customHeight="1" x14ac:dyDescent="0.25">
      <c r="A688" s="19"/>
      <c r="B688" s="19"/>
      <c r="C688" s="47"/>
      <c r="D688" s="20"/>
      <c r="E688" s="21"/>
      <c r="F688" s="21"/>
      <c r="G688" s="52"/>
      <c r="H688" s="5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4.25" customHeight="1" x14ac:dyDescent="0.25">
      <c r="A689" s="19"/>
      <c r="B689" s="19"/>
      <c r="C689" s="47"/>
      <c r="D689" s="20"/>
      <c r="E689" s="21"/>
      <c r="F689" s="21"/>
      <c r="G689" s="52"/>
      <c r="H689" s="5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4.25" customHeight="1" x14ac:dyDescent="0.25">
      <c r="A690" s="19"/>
      <c r="B690" s="19"/>
      <c r="C690" s="47"/>
      <c r="D690" s="20"/>
      <c r="E690" s="21"/>
      <c r="F690" s="21"/>
      <c r="G690" s="52"/>
      <c r="H690" s="5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4.25" customHeight="1" x14ac:dyDescent="0.25">
      <c r="A691" s="19"/>
      <c r="B691" s="19"/>
      <c r="C691" s="47"/>
      <c r="D691" s="20"/>
      <c r="E691" s="21"/>
      <c r="F691" s="21"/>
      <c r="G691" s="52"/>
      <c r="H691" s="5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4.25" customHeight="1" x14ac:dyDescent="0.25">
      <c r="A692" s="19"/>
      <c r="B692" s="19"/>
      <c r="C692" s="47"/>
      <c r="D692" s="20"/>
      <c r="E692" s="21"/>
      <c r="F692" s="21"/>
      <c r="G692" s="52"/>
      <c r="H692" s="5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4.25" customHeight="1" x14ac:dyDescent="0.25">
      <c r="A693" s="19"/>
      <c r="B693" s="19"/>
      <c r="C693" s="47"/>
      <c r="D693" s="20"/>
      <c r="E693" s="21"/>
      <c r="F693" s="21"/>
      <c r="G693" s="52"/>
      <c r="H693" s="5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4.25" customHeight="1" x14ac:dyDescent="0.25">
      <c r="A694" s="19"/>
      <c r="B694" s="19"/>
      <c r="C694" s="47"/>
      <c r="D694" s="20"/>
      <c r="E694" s="21"/>
      <c r="F694" s="21"/>
      <c r="G694" s="52"/>
      <c r="H694" s="5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4.25" customHeight="1" x14ac:dyDescent="0.25">
      <c r="A695" s="19"/>
      <c r="B695" s="19"/>
      <c r="C695" s="47"/>
      <c r="D695" s="20"/>
      <c r="E695" s="21"/>
      <c r="F695" s="21"/>
      <c r="G695" s="52"/>
      <c r="H695" s="5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4.25" customHeight="1" x14ac:dyDescent="0.25">
      <c r="A696" s="19"/>
      <c r="B696" s="19"/>
      <c r="C696" s="47"/>
      <c r="D696" s="20"/>
      <c r="E696" s="21"/>
      <c r="F696" s="21"/>
      <c r="G696" s="52"/>
      <c r="H696" s="5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4.25" customHeight="1" x14ac:dyDescent="0.25">
      <c r="A697" s="19"/>
      <c r="B697" s="19"/>
      <c r="C697" s="47"/>
      <c r="D697" s="20"/>
      <c r="E697" s="21"/>
      <c r="F697" s="21"/>
      <c r="G697" s="52"/>
      <c r="H697" s="5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4.25" customHeight="1" x14ac:dyDescent="0.25">
      <c r="A698" s="19"/>
      <c r="B698" s="19"/>
      <c r="C698" s="47"/>
      <c r="D698" s="20"/>
      <c r="E698" s="21"/>
      <c r="F698" s="21"/>
      <c r="G698" s="52"/>
      <c r="H698" s="5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4.25" customHeight="1" x14ac:dyDescent="0.25">
      <c r="A699" s="19"/>
      <c r="B699" s="19"/>
      <c r="C699" s="47"/>
      <c r="D699" s="20"/>
      <c r="E699" s="21"/>
      <c r="F699" s="21"/>
      <c r="G699" s="52"/>
      <c r="H699" s="5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4.25" customHeight="1" x14ac:dyDescent="0.25">
      <c r="A700" s="19"/>
      <c r="B700" s="19"/>
      <c r="C700" s="47"/>
      <c r="D700" s="20"/>
      <c r="E700" s="21"/>
      <c r="F700" s="21"/>
      <c r="G700" s="52"/>
      <c r="H700" s="5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4.25" customHeight="1" x14ac:dyDescent="0.25">
      <c r="A701" s="19"/>
      <c r="B701" s="19"/>
      <c r="C701" s="47"/>
      <c r="D701" s="20"/>
      <c r="E701" s="21"/>
      <c r="F701" s="21"/>
      <c r="G701" s="52"/>
      <c r="H701" s="5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4.25" customHeight="1" x14ac:dyDescent="0.25">
      <c r="A702" s="19"/>
      <c r="B702" s="19"/>
      <c r="C702" s="47"/>
      <c r="D702" s="20"/>
      <c r="E702" s="21"/>
      <c r="F702" s="21"/>
      <c r="G702" s="52"/>
      <c r="H702" s="5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4.25" customHeight="1" x14ac:dyDescent="0.25">
      <c r="A703" s="19"/>
      <c r="B703" s="19"/>
      <c r="C703" s="47"/>
      <c r="D703" s="20"/>
      <c r="E703" s="21"/>
      <c r="F703" s="21"/>
      <c r="G703" s="52"/>
      <c r="H703" s="5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4.25" customHeight="1" x14ac:dyDescent="0.25">
      <c r="A704" s="19"/>
      <c r="B704" s="19"/>
      <c r="C704" s="47"/>
      <c r="D704" s="20"/>
      <c r="E704" s="21"/>
      <c r="F704" s="21"/>
      <c r="G704" s="52"/>
      <c r="H704" s="5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4.25" customHeight="1" x14ac:dyDescent="0.25">
      <c r="A705" s="19"/>
      <c r="B705" s="19"/>
      <c r="C705" s="47"/>
      <c r="D705" s="20"/>
      <c r="E705" s="21"/>
      <c r="F705" s="21"/>
      <c r="G705" s="52"/>
      <c r="H705" s="5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4.25" customHeight="1" x14ac:dyDescent="0.25">
      <c r="A706" s="19"/>
      <c r="B706" s="19"/>
      <c r="C706" s="47"/>
      <c r="D706" s="20"/>
      <c r="E706" s="21"/>
      <c r="F706" s="21"/>
      <c r="G706" s="52"/>
      <c r="H706" s="5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4.25" customHeight="1" x14ac:dyDescent="0.25">
      <c r="A707" s="19"/>
      <c r="B707" s="19"/>
      <c r="C707" s="47"/>
      <c r="D707" s="20"/>
      <c r="E707" s="21"/>
      <c r="F707" s="21"/>
      <c r="G707" s="52"/>
      <c r="H707" s="5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4.25" customHeight="1" x14ac:dyDescent="0.25">
      <c r="A708" s="19"/>
      <c r="B708" s="19"/>
      <c r="C708" s="47"/>
      <c r="D708" s="20"/>
      <c r="E708" s="21"/>
      <c r="F708" s="21"/>
      <c r="G708" s="52"/>
      <c r="H708" s="5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4.25" customHeight="1" x14ac:dyDescent="0.25">
      <c r="A709" s="19"/>
      <c r="B709" s="19"/>
      <c r="C709" s="47"/>
      <c r="D709" s="20"/>
      <c r="E709" s="21"/>
      <c r="F709" s="21"/>
      <c r="G709" s="52"/>
      <c r="H709" s="5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4.25" customHeight="1" x14ac:dyDescent="0.25">
      <c r="A710" s="19"/>
      <c r="B710" s="19"/>
      <c r="C710" s="47"/>
      <c r="D710" s="20"/>
      <c r="E710" s="21"/>
      <c r="F710" s="21"/>
      <c r="G710" s="52"/>
      <c r="H710" s="5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4.25" customHeight="1" x14ac:dyDescent="0.25">
      <c r="A711" s="19"/>
      <c r="B711" s="19"/>
      <c r="C711" s="47"/>
      <c r="D711" s="20"/>
      <c r="E711" s="21"/>
      <c r="F711" s="21"/>
      <c r="G711" s="52"/>
      <c r="H711" s="5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4.25" customHeight="1" x14ac:dyDescent="0.25">
      <c r="A712" s="19"/>
      <c r="B712" s="19"/>
      <c r="C712" s="47"/>
      <c r="D712" s="20"/>
      <c r="E712" s="21"/>
      <c r="F712" s="21"/>
      <c r="G712" s="52"/>
      <c r="H712" s="5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4.25" customHeight="1" x14ac:dyDescent="0.25">
      <c r="A713" s="19"/>
      <c r="B713" s="19"/>
      <c r="C713" s="47"/>
      <c r="D713" s="20"/>
      <c r="E713" s="21"/>
      <c r="F713" s="21"/>
      <c r="G713" s="52"/>
      <c r="H713" s="5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4.25" customHeight="1" x14ac:dyDescent="0.25">
      <c r="A714" s="19"/>
      <c r="B714" s="19"/>
      <c r="C714" s="47"/>
      <c r="D714" s="20"/>
      <c r="E714" s="21"/>
      <c r="F714" s="21"/>
      <c r="G714" s="52"/>
      <c r="H714" s="5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4.25" customHeight="1" x14ac:dyDescent="0.25">
      <c r="A715" s="19"/>
      <c r="B715" s="19"/>
      <c r="C715" s="47"/>
      <c r="D715" s="20"/>
      <c r="E715" s="21"/>
      <c r="F715" s="21"/>
      <c r="G715" s="52"/>
      <c r="H715" s="5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4.25" customHeight="1" x14ac:dyDescent="0.25">
      <c r="A716" s="19"/>
      <c r="B716" s="19"/>
      <c r="C716" s="47"/>
      <c r="D716" s="20"/>
      <c r="E716" s="21"/>
      <c r="F716" s="21"/>
      <c r="G716" s="52"/>
      <c r="H716" s="5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4.25" customHeight="1" x14ac:dyDescent="0.25">
      <c r="A717" s="19"/>
      <c r="B717" s="19"/>
      <c r="C717" s="47"/>
      <c r="D717" s="20"/>
      <c r="E717" s="21"/>
      <c r="F717" s="21"/>
      <c r="G717" s="52"/>
      <c r="H717" s="5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4.25" customHeight="1" x14ac:dyDescent="0.25">
      <c r="A718" s="19"/>
      <c r="B718" s="19"/>
      <c r="C718" s="47"/>
      <c r="D718" s="20"/>
      <c r="E718" s="21"/>
      <c r="F718" s="21"/>
      <c r="G718" s="52"/>
      <c r="H718" s="5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4.25" customHeight="1" x14ac:dyDescent="0.25">
      <c r="A719" s="19"/>
      <c r="B719" s="19"/>
      <c r="C719" s="47"/>
      <c r="D719" s="20"/>
      <c r="E719" s="21"/>
      <c r="F719" s="21"/>
      <c r="G719" s="52"/>
      <c r="H719" s="5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4.25" customHeight="1" x14ac:dyDescent="0.25">
      <c r="A720" s="19"/>
      <c r="B720" s="19"/>
      <c r="C720" s="47"/>
      <c r="D720" s="20"/>
      <c r="E720" s="21"/>
      <c r="F720" s="21"/>
      <c r="G720" s="52"/>
      <c r="H720" s="5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4.25" customHeight="1" x14ac:dyDescent="0.25">
      <c r="A721" s="19"/>
      <c r="B721" s="19"/>
      <c r="C721" s="47"/>
      <c r="D721" s="20"/>
      <c r="E721" s="21"/>
      <c r="F721" s="21"/>
      <c r="G721" s="52"/>
      <c r="H721" s="5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4.25" customHeight="1" x14ac:dyDescent="0.25">
      <c r="A722" s="19"/>
      <c r="B722" s="19"/>
      <c r="C722" s="47"/>
      <c r="D722" s="20"/>
      <c r="E722" s="21"/>
      <c r="F722" s="21"/>
      <c r="G722" s="52"/>
      <c r="H722" s="5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4.25" customHeight="1" x14ac:dyDescent="0.25">
      <c r="A723" s="19"/>
      <c r="B723" s="19"/>
      <c r="C723" s="47"/>
      <c r="D723" s="20"/>
      <c r="E723" s="21"/>
      <c r="F723" s="21"/>
      <c r="G723" s="52"/>
      <c r="H723" s="5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4.25" customHeight="1" x14ac:dyDescent="0.25">
      <c r="A724" s="19"/>
      <c r="B724" s="19"/>
      <c r="C724" s="47"/>
      <c r="D724" s="20"/>
      <c r="E724" s="21"/>
      <c r="F724" s="21"/>
      <c r="G724" s="52"/>
      <c r="H724" s="5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4.25" customHeight="1" x14ac:dyDescent="0.25">
      <c r="A725" s="19"/>
      <c r="B725" s="19"/>
      <c r="C725" s="47"/>
      <c r="D725" s="20"/>
      <c r="E725" s="21"/>
      <c r="F725" s="21"/>
      <c r="G725" s="52"/>
      <c r="H725" s="5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4.25" customHeight="1" x14ac:dyDescent="0.25">
      <c r="A726" s="19"/>
      <c r="B726" s="19"/>
      <c r="C726" s="47"/>
      <c r="D726" s="20"/>
      <c r="E726" s="21"/>
      <c r="F726" s="21"/>
      <c r="G726" s="52"/>
      <c r="H726" s="5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4.25" customHeight="1" x14ac:dyDescent="0.25">
      <c r="A727" s="19"/>
      <c r="B727" s="19"/>
      <c r="C727" s="47"/>
      <c r="D727" s="20"/>
      <c r="E727" s="21"/>
      <c r="F727" s="21"/>
      <c r="G727" s="52"/>
      <c r="H727" s="5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4.25" customHeight="1" x14ac:dyDescent="0.25">
      <c r="A728" s="19"/>
      <c r="B728" s="19"/>
      <c r="C728" s="47"/>
      <c r="D728" s="20"/>
      <c r="E728" s="21"/>
      <c r="F728" s="21"/>
      <c r="G728" s="52"/>
      <c r="H728" s="5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4.25" customHeight="1" x14ac:dyDescent="0.25">
      <c r="A729" s="19"/>
      <c r="B729" s="19"/>
      <c r="C729" s="47"/>
      <c r="D729" s="20"/>
      <c r="E729" s="21"/>
      <c r="F729" s="21"/>
      <c r="G729" s="52"/>
      <c r="H729" s="5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4.25" customHeight="1" x14ac:dyDescent="0.25">
      <c r="A730" s="19"/>
      <c r="B730" s="19"/>
      <c r="C730" s="47"/>
      <c r="D730" s="20"/>
      <c r="E730" s="21"/>
      <c r="F730" s="21"/>
      <c r="G730" s="52"/>
      <c r="H730" s="5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4.25" customHeight="1" x14ac:dyDescent="0.25">
      <c r="A731" s="19"/>
      <c r="B731" s="19"/>
      <c r="C731" s="47"/>
      <c r="D731" s="20"/>
      <c r="E731" s="21"/>
      <c r="F731" s="21"/>
      <c r="G731" s="52"/>
      <c r="H731" s="5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4.25" customHeight="1" x14ac:dyDescent="0.25">
      <c r="A732" s="19"/>
      <c r="B732" s="19"/>
      <c r="C732" s="47"/>
      <c r="D732" s="20"/>
      <c r="E732" s="21"/>
      <c r="F732" s="21"/>
      <c r="G732" s="52"/>
      <c r="H732" s="5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4.25" customHeight="1" x14ac:dyDescent="0.25">
      <c r="A733" s="19"/>
      <c r="B733" s="19"/>
      <c r="C733" s="47"/>
      <c r="D733" s="20"/>
      <c r="E733" s="21"/>
      <c r="F733" s="21"/>
      <c r="G733" s="52"/>
      <c r="H733" s="5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4.25" customHeight="1" x14ac:dyDescent="0.25">
      <c r="A734" s="19"/>
      <c r="B734" s="19"/>
      <c r="C734" s="47"/>
      <c r="D734" s="20"/>
      <c r="E734" s="21"/>
      <c r="F734" s="21"/>
      <c r="G734" s="52"/>
      <c r="H734" s="5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4.25" customHeight="1" x14ac:dyDescent="0.25">
      <c r="A735" s="19"/>
      <c r="B735" s="19"/>
      <c r="C735" s="47"/>
      <c r="D735" s="20"/>
      <c r="E735" s="21"/>
      <c r="F735" s="21"/>
      <c r="G735" s="52"/>
      <c r="H735" s="5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4.25" customHeight="1" x14ac:dyDescent="0.25">
      <c r="A736" s="19"/>
      <c r="B736" s="19"/>
      <c r="C736" s="47"/>
      <c r="D736" s="20"/>
      <c r="E736" s="21"/>
      <c r="F736" s="21"/>
      <c r="G736" s="52"/>
      <c r="H736" s="5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4.25" customHeight="1" x14ac:dyDescent="0.25">
      <c r="A737" s="19"/>
      <c r="B737" s="19"/>
      <c r="C737" s="47"/>
      <c r="D737" s="20"/>
      <c r="E737" s="21"/>
      <c r="F737" s="21"/>
      <c r="G737" s="52"/>
      <c r="H737" s="5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4.25" customHeight="1" x14ac:dyDescent="0.25">
      <c r="A738" s="19"/>
      <c r="B738" s="19"/>
      <c r="C738" s="47"/>
      <c r="D738" s="20"/>
      <c r="E738" s="21"/>
      <c r="F738" s="21"/>
      <c r="G738" s="52"/>
      <c r="H738" s="5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4.25" customHeight="1" x14ac:dyDescent="0.25">
      <c r="A739" s="19"/>
      <c r="B739" s="19"/>
      <c r="C739" s="47"/>
      <c r="D739" s="20"/>
      <c r="E739" s="21"/>
      <c r="F739" s="21"/>
      <c r="G739" s="52"/>
      <c r="H739" s="5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4.25" customHeight="1" x14ac:dyDescent="0.25">
      <c r="A740" s="19"/>
      <c r="B740" s="19"/>
      <c r="C740" s="47"/>
      <c r="D740" s="20"/>
      <c r="E740" s="21"/>
      <c r="F740" s="21"/>
      <c r="G740" s="52"/>
      <c r="H740" s="5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4.25" customHeight="1" x14ac:dyDescent="0.25">
      <c r="A741" s="19"/>
      <c r="B741" s="19"/>
      <c r="C741" s="47"/>
      <c r="D741" s="20"/>
      <c r="E741" s="21"/>
      <c r="F741" s="21"/>
      <c r="G741" s="52"/>
      <c r="H741" s="5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4.25" customHeight="1" x14ac:dyDescent="0.25">
      <c r="A742" s="19"/>
      <c r="B742" s="19"/>
      <c r="C742" s="47"/>
      <c r="D742" s="20"/>
      <c r="E742" s="21"/>
      <c r="F742" s="21"/>
      <c r="G742" s="52"/>
      <c r="H742" s="5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4.25" customHeight="1" x14ac:dyDescent="0.25">
      <c r="A743" s="19"/>
      <c r="B743" s="19"/>
      <c r="C743" s="47"/>
      <c r="D743" s="20"/>
      <c r="E743" s="21"/>
      <c r="F743" s="21"/>
      <c r="G743" s="52"/>
      <c r="H743" s="5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4.25" customHeight="1" x14ac:dyDescent="0.25">
      <c r="A744" s="19"/>
      <c r="B744" s="19"/>
      <c r="C744" s="47"/>
      <c r="D744" s="20"/>
      <c r="E744" s="21"/>
      <c r="F744" s="21"/>
      <c r="G744" s="52"/>
      <c r="H744" s="5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4.25" customHeight="1" x14ac:dyDescent="0.25">
      <c r="A745" s="19"/>
      <c r="B745" s="19"/>
      <c r="C745" s="47"/>
      <c r="D745" s="20"/>
      <c r="E745" s="21"/>
      <c r="F745" s="21"/>
      <c r="G745" s="52"/>
      <c r="H745" s="5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4.25" customHeight="1" x14ac:dyDescent="0.25">
      <c r="A746" s="19"/>
      <c r="B746" s="19"/>
      <c r="C746" s="47"/>
      <c r="D746" s="20"/>
      <c r="E746" s="21"/>
      <c r="F746" s="21"/>
      <c r="G746" s="52"/>
      <c r="H746" s="5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4.25" customHeight="1" x14ac:dyDescent="0.25">
      <c r="A747" s="19"/>
      <c r="B747" s="19"/>
      <c r="C747" s="47"/>
      <c r="D747" s="20"/>
      <c r="E747" s="21"/>
      <c r="F747" s="21"/>
      <c r="G747" s="52"/>
      <c r="H747" s="5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4.25" customHeight="1" x14ac:dyDescent="0.25">
      <c r="A748" s="19"/>
      <c r="B748" s="19"/>
      <c r="C748" s="47"/>
      <c r="D748" s="20"/>
      <c r="E748" s="21"/>
      <c r="F748" s="21"/>
      <c r="G748" s="52"/>
      <c r="H748" s="5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4.25" customHeight="1" x14ac:dyDescent="0.25">
      <c r="A749" s="19"/>
      <c r="B749" s="19"/>
      <c r="C749" s="47"/>
      <c r="D749" s="20"/>
      <c r="E749" s="21"/>
      <c r="F749" s="21"/>
      <c r="G749" s="52"/>
      <c r="H749" s="5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4.25" customHeight="1" x14ac:dyDescent="0.25">
      <c r="A750" s="19"/>
      <c r="B750" s="19"/>
      <c r="C750" s="47"/>
      <c r="D750" s="20"/>
      <c r="E750" s="21"/>
      <c r="F750" s="21"/>
      <c r="G750" s="52"/>
      <c r="H750" s="5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4.25" customHeight="1" x14ac:dyDescent="0.25">
      <c r="A751" s="19"/>
      <c r="B751" s="19"/>
      <c r="C751" s="47"/>
      <c r="D751" s="20"/>
      <c r="E751" s="21"/>
      <c r="F751" s="21"/>
      <c r="G751" s="52"/>
      <c r="H751" s="5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4.25" customHeight="1" x14ac:dyDescent="0.25">
      <c r="A752" s="19"/>
      <c r="B752" s="19"/>
      <c r="C752" s="47"/>
      <c r="D752" s="20"/>
      <c r="E752" s="21"/>
      <c r="F752" s="21"/>
      <c r="G752" s="52"/>
      <c r="H752" s="5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4.25" customHeight="1" x14ac:dyDescent="0.25">
      <c r="A753" s="19"/>
      <c r="B753" s="19"/>
      <c r="C753" s="47"/>
      <c r="D753" s="20"/>
      <c r="E753" s="21"/>
      <c r="F753" s="21"/>
      <c r="G753" s="52"/>
      <c r="H753" s="5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4.25" customHeight="1" x14ac:dyDescent="0.25">
      <c r="A754" s="19"/>
      <c r="B754" s="19"/>
      <c r="C754" s="47"/>
      <c r="D754" s="20"/>
      <c r="E754" s="21"/>
      <c r="F754" s="21"/>
      <c r="G754" s="52"/>
      <c r="H754" s="5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4.25" customHeight="1" x14ac:dyDescent="0.25">
      <c r="A755" s="19"/>
      <c r="B755" s="19"/>
      <c r="C755" s="47"/>
      <c r="D755" s="20"/>
      <c r="E755" s="21"/>
      <c r="F755" s="21"/>
      <c r="G755" s="52"/>
      <c r="H755" s="5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4.25" customHeight="1" x14ac:dyDescent="0.25">
      <c r="A756" s="19"/>
      <c r="B756" s="19"/>
      <c r="C756" s="47"/>
      <c r="D756" s="20"/>
      <c r="E756" s="21"/>
      <c r="F756" s="21"/>
      <c r="G756" s="52"/>
      <c r="H756" s="5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4.25" customHeight="1" x14ac:dyDescent="0.25">
      <c r="A757" s="19"/>
      <c r="B757" s="19"/>
      <c r="C757" s="47"/>
      <c r="D757" s="20"/>
      <c r="E757" s="21"/>
      <c r="F757" s="21"/>
      <c r="G757" s="52"/>
      <c r="H757" s="5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4.25" customHeight="1" x14ac:dyDescent="0.25">
      <c r="A758" s="19"/>
      <c r="B758" s="19"/>
      <c r="C758" s="47"/>
      <c r="D758" s="20"/>
      <c r="E758" s="21"/>
      <c r="F758" s="21"/>
      <c r="G758" s="52"/>
      <c r="H758" s="5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4.25" customHeight="1" x14ac:dyDescent="0.25">
      <c r="A759" s="19"/>
      <c r="B759" s="19"/>
      <c r="C759" s="47"/>
      <c r="D759" s="20"/>
      <c r="E759" s="21"/>
      <c r="F759" s="21"/>
      <c r="G759" s="52"/>
      <c r="H759" s="5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4.25" customHeight="1" x14ac:dyDescent="0.25">
      <c r="A760" s="19"/>
      <c r="B760" s="19"/>
      <c r="C760" s="47"/>
      <c r="D760" s="20"/>
      <c r="E760" s="21"/>
      <c r="F760" s="21"/>
      <c r="G760" s="52"/>
      <c r="H760" s="5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4.25" customHeight="1" x14ac:dyDescent="0.25">
      <c r="A761" s="19"/>
      <c r="B761" s="19"/>
      <c r="C761" s="47"/>
      <c r="D761" s="20"/>
      <c r="E761" s="21"/>
      <c r="F761" s="21"/>
      <c r="G761" s="52"/>
      <c r="H761" s="5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4.25" customHeight="1" x14ac:dyDescent="0.25">
      <c r="A762" s="19"/>
      <c r="B762" s="19"/>
      <c r="C762" s="47"/>
      <c r="D762" s="20"/>
      <c r="E762" s="21"/>
      <c r="F762" s="21"/>
      <c r="G762" s="52"/>
      <c r="H762" s="5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4.25" customHeight="1" x14ac:dyDescent="0.25">
      <c r="A763" s="19"/>
      <c r="B763" s="19"/>
      <c r="C763" s="47"/>
      <c r="D763" s="20"/>
      <c r="E763" s="21"/>
      <c r="F763" s="21"/>
      <c r="G763" s="52"/>
      <c r="H763" s="5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4.25" customHeight="1" x14ac:dyDescent="0.25">
      <c r="A764" s="19"/>
      <c r="B764" s="19"/>
      <c r="C764" s="47"/>
      <c r="D764" s="20"/>
      <c r="E764" s="21"/>
      <c r="F764" s="21"/>
      <c r="G764" s="52"/>
      <c r="H764" s="5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4.25" customHeight="1" x14ac:dyDescent="0.25">
      <c r="A765" s="19"/>
      <c r="B765" s="19"/>
      <c r="C765" s="47"/>
      <c r="D765" s="20"/>
      <c r="E765" s="21"/>
      <c r="F765" s="21"/>
      <c r="G765" s="52"/>
      <c r="H765" s="5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4.25" customHeight="1" x14ac:dyDescent="0.25">
      <c r="A766" s="19"/>
      <c r="B766" s="19"/>
      <c r="C766" s="47"/>
      <c r="D766" s="20"/>
      <c r="E766" s="21"/>
      <c r="F766" s="21"/>
      <c r="G766" s="52"/>
      <c r="H766" s="5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4.25" customHeight="1" x14ac:dyDescent="0.25">
      <c r="A767" s="19"/>
      <c r="B767" s="19"/>
      <c r="C767" s="47"/>
      <c r="D767" s="20"/>
      <c r="E767" s="21"/>
      <c r="F767" s="21"/>
      <c r="G767" s="52"/>
      <c r="H767" s="5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4.25" customHeight="1" x14ac:dyDescent="0.25">
      <c r="A768" s="19"/>
      <c r="B768" s="19"/>
      <c r="C768" s="47"/>
      <c r="D768" s="20"/>
      <c r="E768" s="21"/>
      <c r="F768" s="21"/>
      <c r="G768" s="52"/>
      <c r="H768" s="5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4.25" customHeight="1" x14ac:dyDescent="0.25">
      <c r="A769" s="19"/>
      <c r="B769" s="19"/>
      <c r="C769" s="47"/>
      <c r="D769" s="20"/>
      <c r="E769" s="21"/>
      <c r="F769" s="21"/>
      <c r="G769" s="52"/>
      <c r="H769" s="5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4.25" customHeight="1" x14ac:dyDescent="0.25">
      <c r="A770" s="19"/>
      <c r="B770" s="19"/>
      <c r="C770" s="47"/>
      <c r="D770" s="20"/>
      <c r="E770" s="21"/>
      <c r="F770" s="21"/>
      <c r="G770" s="52"/>
      <c r="H770" s="5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4.25" customHeight="1" x14ac:dyDescent="0.25">
      <c r="A771" s="19"/>
      <c r="B771" s="19"/>
      <c r="C771" s="47"/>
      <c r="D771" s="20"/>
      <c r="E771" s="21"/>
      <c r="F771" s="21"/>
      <c r="G771" s="52"/>
      <c r="H771" s="5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4.25" customHeight="1" x14ac:dyDescent="0.25">
      <c r="A772" s="19"/>
      <c r="B772" s="19"/>
      <c r="C772" s="47"/>
      <c r="D772" s="20"/>
      <c r="E772" s="21"/>
      <c r="F772" s="21"/>
      <c r="G772" s="52"/>
      <c r="H772" s="5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4.25" customHeight="1" x14ac:dyDescent="0.25">
      <c r="A773" s="19"/>
      <c r="B773" s="19"/>
      <c r="C773" s="47"/>
      <c r="D773" s="20"/>
      <c r="E773" s="21"/>
      <c r="F773" s="21"/>
      <c r="G773" s="52"/>
      <c r="H773" s="5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4.25" customHeight="1" x14ac:dyDescent="0.25">
      <c r="A774" s="19"/>
      <c r="B774" s="19"/>
      <c r="C774" s="47"/>
      <c r="D774" s="20"/>
      <c r="E774" s="21"/>
      <c r="F774" s="21"/>
      <c r="G774" s="52"/>
      <c r="H774" s="5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4.25" customHeight="1" x14ac:dyDescent="0.25">
      <c r="A775" s="19"/>
      <c r="B775" s="19"/>
      <c r="C775" s="47"/>
      <c r="D775" s="20"/>
      <c r="E775" s="21"/>
      <c r="F775" s="21"/>
      <c r="G775" s="52"/>
      <c r="H775" s="5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4.25" customHeight="1" x14ac:dyDescent="0.25">
      <c r="A776" s="19"/>
      <c r="B776" s="19"/>
      <c r="C776" s="47"/>
      <c r="D776" s="20"/>
      <c r="E776" s="21"/>
      <c r="F776" s="21"/>
      <c r="G776" s="52"/>
      <c r="H776" s="5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4.25" customHeight="1" x14ac:dyDescent="0.25">
      <c r="A777" s="19"/>
      <c r="B777" s="19"/>
      <c r="C777" s="47"/>
      <c r="D777" s="20"/>
      <c r="E777" s="21"/>
      <c r="F777" s="21"/>
      <c r="G777" s="52"/>
      <c r="H777" s="5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4.25" customHeight="1" x14ac:dyDescent="0.25">
      <c r="A778" s="19"/>
      <c r="B778" s="19"/>
      <c r="C778" s="47"/>
      <c r="D778" s="20"/>
      <c r="E778" s="21"/>
      <c r="F778" s="21"/>
      <c r="G778" s="52"/>
      <c r="H778" s="5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4.25" customHeight="1" x14ac:dyDescent="0.25">
      <c r="A779" s="19"/>
      <c r="B779" s="19"/>
      <c r="C779" s="47"/>
      <c r="D779" s="20"/>
      <c r="E779" s="21"/>
      <c r="F779" s="21"/>
      <c r="G779" s="52"/>
      <c r="H779" s="5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4.25" customHeight="1" x14ac:dyDescent="0.25">
      <c r="A780" s="19"/>
      <c r="B780" s="19"/>
      <c r="C780" s="47"/>
      <c r="D780" s="20"/>
      <c r="E780" s="21"/>
      <c r="F780" s="21"/>
      <c r="G780" s="52"/>
      <c r="H780" s="5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4.25" customHeight="1" x14ac:dyDescent="0.25">
      <c r="A781" s="19"/>
      <c r="B781" s="19"/>
      <c r="C781" s="47"/>
      <c r="D781" s="20"/>
      <c r="E781" s="21"/>
      <c r="F781" s="21"/>
      <c r="G781" s="52"/>
      <c r="H781" s="5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4.25" customHeight="1" x14ac:dyDescent="0.25">
      <c r="A782" s="19"/>
      <c r="B782" s="19"/>
      <c r="C782" s="47"/>
      <c r="D782" s="20"/>
      <c r="E782" s="21"/>
      <c r="F782" s="21"/>
      <c r="G782" s="52"/>
      <c r="H782" s="5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4.25" customHeight="1" x14ac:dyDescent="0.25">
      <c r="A783" s="19"/>
      <c r="B783" s="19"/>
      <c r="C783" s="47"/>
      <c r="D783" s="20"/>
      <c r="E783" s="21"/>
      <c r="F783" s="21"/>
      <c r="G783" s="52"/>
      <c r="H783" s="5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4.25" customHeight="1" x14ac:dyDescent="0.25">
      <c r="A784" s="19"/>
      <c r="B784" s="19"/>
      <c r="C784" s="47"/>
      <c r="D784" s="20"/>
      <c r="E784" s="21"/>
      <c r="F784" s="21"/>
      <c r="G784" s="52"/>
      <c r="H784" s="5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4.25" customHeight="1" x14ac:dyDescent="0.25">
      <c r="A785" s="19"/>
      <c r="B785" s="19"/>
      <c r="C785" s="47"/>
      <c r="D785" s="20"/>
      <c r="E785" s="21"/>
      <c r="F785" s="21"/>
      <c r="G785" s="52"/>
      <c r="H785" s="5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4.25" customHeight="1" x14ac:dyDescent="0.25">
      <c r="A786" s="19"/>
      <c r="B786" s="19"/>
      <c r="C786" s="47"/>
      <c r="D786" s="20"/>
      <c r="E786" s="21"/>
      <c r="F786" s="21"/>
      <c r="G786" s="52"/>
      <c r="H786" s="5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4.25" customHeight="1" x14ac:dyDescent="0.25">
      <c r="A787" s="19"/>
      <c r="B787" s="19"/>
      <c r="C787" s="47"/>
      <c r="D787" s="20"/>
      <c r="E787" s="21"/>
      <c r="F787" s="21"/>
      <c r="G787" s="52"/>
      <c r="H787" s="5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4.25" customHeight="1" x14ac:dyDescent="0.25">
      <c r="A788" s="19"/>
      <c r="B788" s="19"/>
      <c r="C788" s="47"/>
      <c r="D788" s="20"/>
      <c r="E788" s="21"/>
      <c r="F788" s="21"/>
      <c r="G788" s="52"/>
      <c r="H788" s="5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4.25" customHeight="1" x14ac:dyDescent="0.25">
      <c r="A789" s="19"/>
      <c r="B789" s="19"/>
      <c r="C789" s="47"/>
      <c r="D789" s="20"/>
      <c r="E789" s="21"/>
      <c r="F789" s="21"/>
      <c r="G789" s="52"/>
      <c r="H789" s="5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4.25" customHeight="1" x14ac:dyDescent="0.25">
      <c r="A790" s="19"/>
      <c r="B790" s="19"/>
      <c r="C790" s="47"/>
      <c r="D790" s="20"/>
      <c r="E790" s="21"/>
      <c r="F790" s="21"/>
      <c r="G790" s="52"/>
      <c r="H790" s="5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4.25" customHeight="1" x14ac:dyDescent="0.25">
      <c r="A791" s="19"/>
      <c r="B791" s="19"/>
      <c r="C791" s="47"/>
      <c r="D791" s="20"/>
      <c r="E791" s="21"/>
      <c r="F791" s="21"/>
      <c r="G791" s="52"/>
      <c r="H791" s="5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4.25" customHeight="1" x14ac:dyDescent="0.25">
      <c r="A792" s="19"/>
      <c r="B792" s="19"/>
      <c r="C792" s="47"/>
      <c r="D792" s="20"/>
      <c r="E792" s="21"/>
      <c r="F792" s="21"/>
      <c r="G792" s="52"/>
      <c r="H792" s="5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4.25" customHeight="1" x14ac:dyDescent="0.25">
      <c r="A793" s="19"/>
      <c r="B793" s="19"/>
      <c r="C793" s="47"/>
      <c r="D793" s="20"/>
      <c r="E793" s="21"/>
      <c r="F793" s="21"/>
      <c r="G793" s="52"/>
      <c r="H793" s="5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4.25" customHeight="1" x14ac:dyDescent="0.25">
      <c r="A794" s="19"/>
      <c r="B794" s="19"/>
      <c r="C794" s="47"/>
      <c r="D794" s="20"/>
      <c r="E794" s="21"/>
      <c r="F794" s="21"/>
      <c r="G794" s="52"/>
      <c r="H794" s="5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4.25" customHeight="1" x14ac:dyDescent="0.25">
      <c r="A795" s="19"/>
      <c r="B795" s="19"/>
      <c r="C795" s="47"/>
      <c r="D795" s="20"/>
      <c r="E795" s="21"/>
      <c r="F795" s="21"/>
      <c r="G795" s="52"/>
      <c r="H795" s="5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4.25" customHeight="1" x14ac:dyDescent="0.25">
      <c r="A796" s="19"/>
      <c r="B796" s="19"/>
      <c r="C796" s="47"/>
      <c r="D796" s="20"/>
      <c r="E796" s="21"/>
      <c r="F796" s="21"/>
      <c r="G796" s="52"/>
      <c r="H796" s="5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4.25" customHeight="1" x14ac:dyDescent="0.25">
      <c r="A797" s="19"/>
      <c r="B797" s="19"/>
      <c r="C797" s="47"/>
      <c r="D797" s="20"/>
      <c r="E797" s="21"/>
      <c r="F797" s="21"/>
      <c r="G797" s="52"/>
      <c r="H797" s="5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4.25" customHeight="1" x14ac:dyDescent="0.25">
      <c r="A798" s="19"/>
      <c r="B798" s="19"/>
      <c r="C798" s="47"/>
      <c r="D798" s="20"/>
      <c r="E798" s="21"/>
      <c r="F798" s="21"/>
      <c r="G798" s="52"/>
      <c r="H798" s="5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4.25" customHeight="1" x14ac:dyDescent="0.25">
      <c r="A799" s="19"/>
      <c r="B799" s="19"/>
      <c r="C799" s="47"/>
      <c r="D799" s="20"/>
      <c r="E799" s="21"/>
      <c r="F799" s="21"/>
      <c r="G799" s="52"/>
      <c r="H799" s="5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4.25" customHeight="1" x14ac:dyDescent="0.25">
      <c r="A800" s="19"/>
      <c r="B800" s="19"/>
      <c r="C800" s="47"/>
      <c r="D800" s="20"/>
      <c r="E800" s="21"/>
      <c r="F800" s="21"/>
      <c r="G800" s="52"/>
      <c r="H800" s="5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4.25" customHeight="1" x14ac:dyDescent="0.25">
      <c r="A801" s="19"/>
      <c r="B801" s="19"/>
      <c r="C801" s="47"/>
      <c r="D801" s="20"/>
      <c r="E801" s="21"/>
      <c r="F801" s="21"/>
      <c r="G801" s="52"/>
      <c r="H801" s="5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4.25" customHeight="1" x14ac:dyDescent="0.25">
      <c r="A802" s="19"/>
      <c r="B802" s="19"/>
      <c r="C802" s="47"/>
      <c r="D802" s="20"/>
      <c r="E802" s="21"/>
      <c r="F802" s="21"/>
      <c r="G802" s="52"/>
      <c r="H802" s="5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4.25" customHeight="1" x14ac:dyDescent="0.25">
      <c r="A803" s="19"/>
      <c r="B803" s="19"/>
      <c r="C803" s="47"/>
      <c r="D803" s="20"/>
      <c r="E803" s="21"/>
      <c r="F803" s="21"/>
      <c r="G803" s="52"/>
      <c r="H803" s="5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4.25" customHeight="1" x14ac:dyDescent="0.25">
      <c r="A804" s="19"/>
      <c r="B804" s="19"/>
      <c r="C804" s="47"/>
      <c r="D804" s="20"/>
      <c r="E804" s="21"/>
      <c r="F804" s="21"/>
      <c r="G804" s="52"/>
      <c r="H804" s="5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4.25" customHeight="1" x14ac:dyDescent="0.25">
      <c r="A805" s="19"/>
      <c r="B805" s="19"/>
      <c r="C805" s="47"/>
      <c r="D805" s="20"/>
      <c r="E805" s="21"/>
      <c r="F805" s="21"/>
      <c r="G805" s="52"/>
      <c r="H805" s="5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4.25" customHeight="1" x14ac:dyDescent="0.25">
      <c r="A806" s="19"/>
      <c r="B806" s="19"/>
      <c r="C806" s="47"/>
      <c r="D806" s="20"/>
      <c r="E806" s="21"/>
      <c r="F806" s="21"/>
      <c r="G806" s="52"/>
      <c r="H806" s="5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4.25" customHeight="1" x14ac:dyDescent="0.25">
      <c r="A807" s="19"/>
      <c r="B807" s="19"/>
      <c r="C807" s="47"/>
      <c r="D807" s="20"/>
      <c r="E807" s="21"/>
      <c r="F807" s="21"/>
      <c r="G807" s="52"/>
      <c r="H807" s="5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4.25" customHeight="1" x14ac:dyDescent="0.25">
      <c r="A808" s="19"/>
      <c r="B808" s="19"/>
      <c r="C808" s="47"/>
      <c r="D808" s="20"/>
      <c r="E808" s="21"/>
      <c r="F808" s="21"/>
      <c r="G808" s="52"/>
      <c r="H808" s="5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4.25" customHeight="1" x14ac:dyDescent="0.25">
      <c r="A809" s="19"/>
      <c r="B809" s="19"/>
      <c r="C809" s="47"/>
      <c r="D809" s="20"/>
      <c r="E809" s="21"/>
      <c r="F809" s="21"/>
      <c r="G809" s="52"/>
      <c r="H809" s="5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4.25" customHeight="1" x14ac:dyDescent="0.25">
      <c r="A810" s="19"/>
      <c r="B810" s="19"/>
      <c r="C810" s="47"/>
      <c r="D810" s="20"/>
      <c r="E810" s="21"/>
      <c r="F810" s="21"/>
      <c r="G810" s="52"/>
      <c r="H810" s="5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4.25" customHeight="1" x14ac:dyDescent="0.25">
      <c r="A811" s="19"/>
      <c r="B811" s="19"/>
      <c r="C811" s="47"/>
      <c r="D811" s="20"/>
      <c r="E811" s="21"/>
      <c r="F811" s="21"/>
      <c r="G811" s="52"/>
      <c r="H811" s="5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4.25" customHeight="1" x14ac:dyDescent="0.25">
      <c r="A812" s="19"/>
      <c r="B812" s="19"/>
      <c r="C812" s="47"/>
      <c r="D812" s="20"/>
      <c r="E812" s="21"/>
      <c r="F812" s="21"/>
      <c r="G812" s="52"/>
      <c r="H812" s="5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4.25" customHeight="1" x14ac:dyDescent="0.25">
      <c r="A813" s="19"/>
      <c r="B813" s="19"/>
      <c r="C813" s="47"/>
      <c r="D813" s="20"/>
      <c r="E813" s="21"/>
      <c r="F813" s="21"/>
      <c r="G813" s="52"/>
      <c r="H813" s="5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4.25" customHeight="1" x14ac:dyDescent="0.25">
      <c r="A814" s="19"/>
      <c r="B814" s="19"/>
      <c r="C814" s="47"/>
      <c r="D814" s="20"/>
      <c r="E814" s="21"/>
      <c r="F814" s="21"/>
      <c r="G814" s="52"/>
      <c r="H814" s="5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4.25" customHeight="1" x14ac:dyDescent="0.25">
      <c r="A815" s="19"/>
      <c r="B815" s="19"/>
      <c r="C815" s="47"/>
      <c r="D815" s="20"/>
      <c r="E815" s="21"/>
      <c r="F815" s="21"/>
      <c r="G815" s="52"/>
      <c r="H815" s="5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4.25" customHeight="1" x14ac:dyDescent="0.25">
      <c r="A816" s="19"/>
      <c r="B816" s="19"/>
      <c r="C816" s="47"/>
      <c r="D816" s="20"/>
      <c r="E816" s="21"/>
      <c r="F816" s="21"/>
      <c r="G816" s="52"/>
      <c r="H816" s="5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4.25" customHeight="1" x14ac:dyDescent="0.25">
      <c r="A817" s="19"/>
      <c r="B817" s="19"/>
      <c r="C817" s="47"/>
      <c r="D817" s="20"/>
      <c r="E817" s="21"/>
      <c r="F817" s="21"/>
      <c r="G817" s="52"/>
      <c r="H817" s="5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4.25" customHeight="1" x14ac:dyDescent="0.25">
      <c r="A818" s="19"/>
      <c r="B818" s="19"/>
      <c r="C818" s="47"/>
      <c r="D818" s="20"/>
      <c r="E818" s="21"/>
      <c r="F818" s="21"/>
      <c r="G818" s="52"/>
      <c r="H818" s="5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4.25" customHeight="1" x14ac:dyDescent="0.25">
      <c r="A819" s="19"/>
      <c r="B819" s="19"/>
      <c r="C819" s="47"/>
      <c r="D819" s="20"/>
      <c r="E819" s="21"/>
      <c r="F819" s="21"/>
      <c r="G819" s="52"/>
      <c r="H819" s="5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4.25" customHeight="1" x14ac:dyDescent="0.25">
      <c r="A820" s="19"/>
      <c r="B820" s="19"/>
      <c r="C820" s="47"/>
      <c r="D820" s="20"/>
      <c r="E820" s="21"/>
      <c r="F820" s="21"/>
      <c r="G820" s="52"/>
      <c r="H820" s="5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4.25" customHeight="1" x14ac:dyDescent="0.25">
      <c r="A821" s="19"/>
      <c r="B821" s="19"/>
      <c r="C821" s="47"/>
      <c r="D821" s="20"/>
      <c r="E821" s="21"/>
      <c r="F821" s="21"/>
      <c r="G821" s="52"/>
      <c r="H821" s="5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4.25" customHeight="1" x14ac:dyDescent="0.25">
      <c r="A822" s="19"/>
      <c r="B822" s="19"/>
      <c r="C822" s="47"/>
      <c r="D822" s="20"/>
      <c r="E822" s="21"/>
      <c r="F822" s="21"/>
      <c r="G822" s="52"/>
      <c r="H822" s="5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4.25" customHeight="1" x14ac:dyDescent="0.25">
      <c r="A823" s="19"/>
      <c r="B823" s="19"/>
      <c r="C823" s="47"/>
      <c r="D823" s="20"/>
      <c r="E823" s="21"/>
      <c r="F823" s="21"/>
      <c r="G823" s="52"/>
      <c r="H823" s="5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4.25" customHeight="1" x14ac:dyDescent="0.25">
      <c r="A824" s="19"/>
      <c r="B824" s="19"/>
      <c r="C824" s="47"/>
      <c r="D824" s="20"/>
      <c r="E824" s="21"/>
      <c r="F824" s="21"/>
      <c r="G824" s="52"/>
      <c r="H824" s="5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4.25" customHeight="1" x14ac:dyDescent="0.25">
      <c r="A825" s="19"/>
      <c r="B825" s="19"/>
      <c r="C825" s="47"/>
      <c r="D825" s="20"/>
      <c r="E825" s="21"/>
      <c r="F825" s="21"/>
      <c r="G825" s="52"/>
      <c r="H825" s="5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4.25" customHeight="1" x14ac:dyDescent="0.25">
      <c r="A826" s="19"/>
      <c r="B826" s="19"/>
      <c r="C826" s="47"/>
      <c r="D826" s="20"/>
      <c r="E826" s="21"/>
      <c r="F826" s="21"/>
      <c r="G826" s="52"/>
      <c r="H826" s="5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4.25" customHeight="1" x14ac:dyDescent="0.25">
      <c r="A827" s="19"/>
      <c r="B827" s="19"/>
      <c r="C827" s="47"/>
      <c r="D827" s="20"/>
      <c r="E827" s="21"/>
      <c r="F827" s="21"/>
      <c r="G827" s="52"/>
      <c r="H827" s="5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4.25" customHeight="1" x14ac:dyDescent="0.25">
      <c r="A828" s="19"/>
      <c r="B828" s="19"/>
      <c r="C828" s="47"/>
      <c r="D828" s="20"/>
      <c r="E828" s="21"/>
      <c r="F828" s="21"/>
      <c r="G828" s="52"/>
      <c r="H828" s="5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4.25" customHeight="1" x14ac:dyDescent="0.25">
      <c r="A829" s="19"/>
      <c r="B829" s="19"/>
      <c r="C829" s="47"/>
      <c r="D829" s="20"/>
      <c r="E829" s="21"/>
      <c r="F829" s="21"/>
      <c r="G829" s="52"/>
      <c r="H829" s="5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4.25" customHeight="1" x14ac:dyDescent="0.25">
      <c r="A830" s="19"/>
      <c r="B830" s="19"/>
      <c r="C830" s="47"/>
      <c r="D830" s="20"/>
      <c r="E830" s="21"/>
      <c r="F830" s="21"/>
      <c r="G830" s="52"/>
      <c r="H830" s="5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4.25" customHeight="1" x14ac:dyDescent="0.25">
      <c r="A831" s="19"/>
      <c r="B831" s="19"/>
      <c r="C831" s="47"/>
      <c r="D831" s="20"/>
      <c r="E831" s="21"/>
      <c r="F831" s="21"/>
      <c r="G831" s="52"/>
      <c r="H831" s="5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4.25" customHeight="1" x14ac:dyDescent="0.25">
      <c r="A832" s="19"/>
      <c r="B832" s="19"/>
      <c r="C832" s="47"/>
      <c r="D832" s="20"/>
      <c r="E832" s="21"/>
      <c r="F832" s="21"/>
      <c r="G832" s="52"/>
      <c r="H832" s="5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4.25" customHeight="1" x14ac:dyDescent="0.25">
      <c r="A833" s="19"/>
      <c r="B833" s="19"/>
      <c r="C833" s="47"/>
      <c r="D833" s="20"/>
      <c r="E833" s="21"/>
      <c r="F833" s="21"/>
      <c r="G833" s="52"/>
      <c r="H833" s="5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4.25" customHeight="1" x14ac:dyDescent="0.25">
      <c r="A834" s="19"/>
      <c r="B834" s="19"/>
      <c r="C834" s="47"/>
      <c r="D834" s="20"/>
      <c r="E834" s="21"/>
      <c r="F834" s="21"/>
      <c r="G834" s="52"/>
      <c r="H834" s="5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4.25" customHeight="1" x14ac:dyDescent="0.25">
      <c r="A835" s="19"/>
      <c r="B835" s="19"/>
      <c r="C835" s="47"/>
      <c r="D835" s="20"/>
      <c r="E835" s="21"/>
      <c r="F835" s="21"/>
      <c r="G835" s="52"/>
      <c r="H835" s="5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4.25" customHeight="1" x14ac:dyDescent="0.25">
      <c r="A836" s="19"/>
      <c r="B836" s="19"/>
      <c r="C836" s="47"/>
      <c r="D836" s="20"/>
      <c r="E836" s="21"/>
      <c r="F836" s="21"/>
      <c r="G836" s="52"/>
      <c r="H836" s="5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4.25" customHeight="1" x14ac:dyDescent="0.25">
      <c r="A837" s="19"/>
      <c r="B837" s="19"/>
      <c r="C837" s="47"/>
      <c r="D837" s="20"/>
      <c r="E837" s="21"/>
      <c r="F837" s="21"/>
      <c r="G837" s="52"/>
      <c r="H837" s="5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4.25" customHeight="1" x14ac:dyDescent="0.25">
      <c r="A838" s="19"/>
      <c r="B838" s="19"/>
      <c r="C838" s="47"/>
      <c r="D838" s="20"/>
      <c r="E838" s="21"/>
      <c r="F838" s="21"/>
      <c r="G838" s="52"/>
      <c r="H838" s="5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4.25" customHeight="1" x14ac:dyDescent="0.25">
      <c r="A839" s="19"/>
      <c r="B839" s="19"/>
      <c r="C839" s="47"/>
      <c r="D839" s="20"/>
      <c r="E839" s="21"/>
      <c r="F839" s="21"/>
      <c r="G839" s="52"/>
      <c r="H839" s="5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4.25" customHeight="1" x14ac:dyDescent="0.25">
      <c r="A840" s="19"/>
      <c r="B840" s="19"/>
      <c r="C840" s="47"/>
      <c r="D840" s="20"/>
      <c r="E840" s="21"/>
      <c r="F840" s="21"/>
      <c r="G840" s="52"/>
      <c r="H840" s="5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4.25" customHeight="1" x14ac:dyDescent="0.25">
      <c r="A841" s="19"/>
      <c r="B841" s="19"/>
      <c r="C841" s="47"/>
      <c r="D841" s="20"/>
      <c r="E841" s="21"/>
      <c r="F841" s="21"/>
      <c r="G841" s="52"/>
      <c r="H841" s="5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4.25" customHeight="1" x14ac:dyDescent="0.25">
      <c r="A842" s="19"/>
      <c r="B842" s="19"/>
      <c r="C842" s="47"/>
      <c r="D842" s="20"/>
      <c r="E842" s="21"/>
      <c r="F842" s="21"/>
      <c r="G842" s="52"/>
      <c r="H842" s="5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</sheetData>
  <mergeCells count="13">
    <mergeCell ref="A15:H15"/>
    <mergeCell ref="A16:H16"/>
    <mergeCell ref="A17:H17"/>
    <mergeCell ref="D8:G8"/>
    <mergeCell ref="A9:H9"/>
    <mergeCell ref="B12:H12"/>
    <mergeCell ref="A14:F14"/>
    <mergeCell ref="A6:H6"/>
    <mergeCell ref="A7:H7"/>
    <mergeCell ref="A2:H2"/>
    <mergeCell ref="A3:H3"/>
    <mergeCell ref="A4:H4"/>
    <mergeCell ref="A5:H5"/>
  </mergeCells>
  <printOptions horizontalCentered="1"/>
  <pageMargins left="0.7" right="0.7" top="0.75" bottom="0.75" header="0" footer="0"/>
  <pageSetup paperSize="9" scale="5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5"/>
  <sheetViews>
    <sheetView view="pageBreakPreview" topLeftCell="A22" zoomScaleNormal="100" zoomScaleSheetLayoutView="100" workbookViewId="0">
      <selection activeCell="C6" sqref="C6:I6"/>
    </sheetView>
  </sheetViews>
  <sheetFormatPr defaultColWidth="14.42578125" defaultRowHeight="15" customHeight="1" x14ac:dyDescent="0.25"/>
  <cols>
    <col min="1" max="1" width="3.5703125" style="113" customWidth="1"/>
    <col min="2" max="2" width="61.7109375" style="113" customWidth="1"/>
    <col min="3" max="3" width="22.140625" style="113" customWidth="1"/>
    <col min="4" max="4" width="10.85546875" style="113" bestFit="1" customWidth="1"/>
    <col min="5" max="5" width="16.140625" style="113" bestFit="1" customWidth="1"/>
    <col min="6" max="7" width="16.140625" style="113" customWidth="1"/>
    <col min="8" max="8" width="16.140625" style="113" bestFit="1" customWidth="1"/>
    <col min="9" max="9" width="13.140625" style="113" customWidth="1"/>
    <col min="10" max="10" width="8.7109375" style="113" hidden="1" customWidth="1"/>
    <col min="11" max="13" width="8.7109375" style="113" customWidth="1"/>
    <col min="14" max="14" width="14.28515625" style="113" bestFit="1" customWidth="1"/>
    <col min="15" max="27" width="8.7109375" style="113" customWidth="1"/>
    <col min="28" max="16384" width="14.42578125" style="113"/>
  </cols>
  <sheetData>
    <row r="1" spans="1:9" x14ac:dyDescent="0.25">
      <c r="A1" s="55"/>
      <c r="B1" s="425"/>
      <c r="C1" s="613" t="s">
        <v>20</v>
      </c>
      <c r="D1" s="613"/>
      <c r="E1" s="613"/>
      <c r="F1" s="613"/>
      <c r="G1" s="613"/>
      <c r="H1" s="613"/>
      <c r="I1" s="614"/>
    </row>
    <row r="2" spans="1:9" x14ac:dyDescent="0.25">
      <c r="A2" s="56"/>
      <c r="B2" s="120"/>
      <c r="C2" s="615" t="s">
        <v>1</v>
      </c>
      <c r="D2" s="615"/>
      <c r="E2" s="615"/>
      <c r="F2" s="615"/>
      <c r="G2" s="615"/>
      <c r="H2" s="615"/>
      <c r="I2" s="616"/>
    </row>
    <row r="3" spans="1:9" ht="15" customHeight="1" x14ac:dyDescent="0.25">
      <c r="A3" s="56"/>
      <c r="B3" s="116"/>
      <c r="C3" s="617" t="s">
        <v>178</v>
      </c>
      <c r="D3" s="617"/>
      <c r="E3" s="617"/>
      <c r="F3" s="617"/>
      <c r="G3" s="617"/>
      <c r="H3" s="617"/>
      <c r="I3" s="618"/>
    </row>
    <row r="4" spans="1:9" x14ac:dyDescent="0.25">
      <c r="A4" s="56"/>
      <c r="B4" s="119"/>
      <c r="C4" s="615" t="str">
        <f>'MEMÓRIA DE CÁLCULO'!C4:F4</f>
        <v>AV. FARID MIGUEL SAFATLE, 465, CENTRO, CATALÃO-GO</v>
      </c>
      <c r="D4" s="615"/>
      <c r="E4" s="615"/>
      <c r="F4" s="615"/>
      <c r="G4" s="615"/>
      <c r="H4" s="615"/>
      <c r="I4" s="616"/>
    </row>
    <row r="5" spans="1:9" x14ac:dyDescent="0.25">
      <c r="A5" s="107"/>
      <c r="B5" s="108"/>
      <c r="C5" s="619" t="s">
        <v>509</v>
      </c>
      <c r="D5" s="619"/>
      <c r="E5" s="619"/>
      <c r="F5" s="619"/>
      <c r="G5" s="619"/>
      <c r="H5" s="619"/>
      <c r="I5" s="620"/>
    </row>
    <row r="6" spans="1:9" s="175" customFormat="1" x14ac:dyDescent="0.25">
      <c r="A6" s="107"/>
      <c r="B6" s="108"/>
      <c r="C6" s="619" t="s">
        <v>341</v>
      </c>
      <c r="D6" s="619"/>
      <c r="E6" s="619"/>
      <c r="F6" s="619"/>
      <c r="G6" s="619"/>
      <c r="H6" s="619"/>
      <c r="I6" s="620"/>
    </row>
    <row r="7" spans="1:9" s="175" customFormat="1" x14ac:dyDescent="0.25">
      <c r="A7" s="107"/>
      <c r="B7" s="108"/>
      <c r="C7" s="176"/>
      <c r="D7" s="176"/>
      <c r="E7" s="176"/>
      <c r="F7" s="176"/>
      <c r="G7" s="176"/>
      <c r="H7" s="176"/>
      <c r="I7" s="177"/>
    </row>
    <row r="8" spans="1:9" ht="35.25" customHeight="1" x14ac:dyDescent="0.25">
      <c r="A8" s="610" t="s">
        <v>32</v>
      </c>
      <c r="B8" s="611"/>
      <c r="C8" s="611"/>
      <c r="D8" s="611"/>
      <c r="E8" s="611"/>
      <c r="F8" s="611"/>
      <c r="G8" s="611"/>
      <c r="H8" s="611"/>
      <c r="I8" s="612"/>
    </row>
    <row r="9" spans="1:9" ht="19.5" customHeight="1" x14ac:dyDescent="0.25">
      <c r="A9" s="57"/>
      <c r="B9" s="114"/>
      <c r="C9" s="114"/>
      <c r="D9" s="114"/>
      <c r="E9" s="595" t="s">
        <v>33</v>
      </c>
      <c r="F9" s="596"/>
      <c r="G9" s="596"/>
      <c r="H9" s="596"/>
      <c r="I9" s="597" t="s">
        <v>8</v>
      </c>
    </row>
    <row r="10" spans="1:9" ht="37.5" customHeight="1" x14ac:dyDescent="0.25">
      <c r="A10" s="599" t="s">
        <v>34</v>
      </c>
      <c r="B10" s="600"/>
      <c r="C10" s="58" t="s">
        <v>35</v>
      </c>
      <c r="D10" s="59" t="s">
        <v>36</v>
      </c>
      <c r="E10" s="60" t="s">
        <v>112</v>
      </c>
      <c r="F10" s="60" t="s">
        <v>113</v>
      </c>
      <c r="G10" s="60" t="s">
        <v>130</v>
      </c>
      <c r="H10" s="60" t="s">
        <v>131</v>
      </c>
      <c r="I10" s="598"/>
    </row>
    <row r="11" spans="1:9" x14ac:dyDescent="0.25">
      <c r="A11" s="65">
        <v>1</v>
      </c>
      <c r="B11" s="61" t="str">
        <f>'ORÇAMENTO '!B12:I12</f>
        <v>SERVIÇOS PRELIMINARES</v>
      </c>
      <c r="C11" s="62">
        <f>'ORÇAMENTO '!I11</f>
        <v>2312.1422400000001</v>
      </c>
      <c r="D11" s="67">
        <f>C11/$C$29</f>
        <v>8.1959090856148324E-3</v>
      </c>
      <c r="E11" s="124">
        <v>1</v>
      </c>
      <c r="F11" s="124"/>
      <c r="G11" s="124"/>
      <c r="H11" s="124"/>
      <c r="I11" s="63">
        <f>SUM(E11:H11)</f>
        <v>1</v>
      </c>
    </row>
    <row r="12" spans="1:9" x14ac:dyDescent="0.25">
      <c r="A12" s="65">
        <v>2</v>
      </c>
      <c r="B12" s="66" t="str">
        <f>'ORÇAMENTO '!B22:I22</f>
        <v>TRANSPORTES</v>
      </c>
      <c r="C12" s="62">
        <f>'ORÇAMENTO '!I21</f>
        <v>448.84000000000003</v>
      </c>
      <c r="D12" s="67">
        <f t="shared" ref="D12:D28" si="0">C12/$C$29</f>
        <v>1.5910145017667087E-3</v>
      </c>
      <c r="E12" s="124">
        <v>1</v>
      </c>
      <c r="F12" s="124"/>
      <c r="G12" s="124"/>
      <c r="H12" s="64"/>
      <c r="I12" s="63">
        <f t="shared" ref="I12:I28" si="1">SUM(E12:H12)</f>
        <v>1</v>
      </c>
    </row>
    <row r="13" spans="1:9" x14ac:dyDescent="0.25">
      <c r="A13" s="65">
        <v>3</v>
      </c>
      <c r="B13" s="66" t="str">
        <f>'ORÇAMENTO '!B25:I25</f>
        <v>ESTRUTURA</v>
      </c>
      <c r="C13" s="62">
        <f>'ORÇAMENTO '!I24</f>
        <v>84.399599999999992</v>
      </c>
      <c r="D13" s="67">
        <f t="shared" si="0"/>
        <v>2.9917339707537092E-4</v>
      </c>
      <c r="E13" s="124">
        <v>1</v>
      </c>
      <c r="F13" s="124"/>
      <c r="G13" s="64"/>
      <c r="H13" s="64"/>
      <c r="I13" s="63">
        <f t="shared" si="1"/>
        <v>1</v>
      </c>
    </row>
    <row r="14" spans="1:9" x14ac:dyDescent="0.25">
      <c r="A14" s="65">
        <v>4</v>
      </c>
      <c r="B14" s="66" t="str">
        <f>'ORÇAMENTO '!B28:I28</f>
        <v xml:space="preserve"> INST. ELÉT./TELEFÔNICA/CABEAMENTO ESTRUTURADO</v>
      </c>
      <c r="C14" s="62">
        <f>'ORÇAMENTO '!I27</f>
        <v>46696.237000000008</v>
      </c>
      <c r="D14" s="67">
        <f t="shared" si="0"/>
        <v>0.16552533251255491</v>
      </c>
      <c r="E14" s="124"/>
      <c r="F14" s="124">
        <v>0.5</v>
      </c>
      <c r="G14" s="124">
        <v>0.5</v>
      </c>
      <c r="H14" s="64"/>
      <c r="I14" s="63">
        <f t="shared" si="1"/>
        <v>1</v>
      </c>
    </row>
    <row r="15" spans="1:9" x14ac:dyDescent="0.25">
      <c r="A15" s="65">
        <v>5</v>
      </c>
      <c r="B15" s="68" t="str">
        <f>'ORÇAMENTO '!B63:I63</f>
        <v xml:space="preserve"> INSTALAÇÕES HIDROSSANITÁRIAS</v>
      </c>
      <c r="C15" s="62">
        <f>'ORÇAMENTO '!I62</f>
        <v>14689.269999999997</v>
      </c>
      <c r="D15" s="67">
        <f t="shared" si="0"/>
        <v>5.20694269458307E-2</v>
      </c>
      <c r="E15" s="124"/>
      <c r="F15" s="124">
        <v>0.5</v>
      </c>
      <c r="G15" s="124">
        <v>0.5</v>
      </c>
      <c r="H15" s="124"/>
      <c r="I15" s="63">
        <f t="shared" si="1"/>
        <v>1</v>
      </c>
    </row>
    <row r="16" spans="1:9" x14ac:dyDescent="0.25">
      <c r="A16" s="65">
        <v>6</v>
      </c>
      <c r="B16" s="66" t="str">
        <f>'ORÇAMENTO '!B100:I100</f>
        <v xml:space="preserve"> ALVENARIA E DIVISÓRIA</v>
      </c>
      <c r="C16" s="62">
        <f>'ORÇAMENTO '!I99</f>
        <v>8013.2492000000011</v>
      </c>
      <c r="D16" s="67">
        <f t="shared" si="0"/>
        <v>2.84047671407862E-2</v>
      </c>
      <c r="E16" s="124"/>
      <c r="F16" s="124">
        <v>1</v>
      </c>
      <c r="G16" s="124"/>
      <c r="H16" s="124"/>
      <c r="I16" s="63">
        <f t="shared" si="1"/>
        <v>1</v>
      </c>
    </row>
    <row r="17" spans="1:14" x14ac:dyDescent="0.25">
      <c r="A17" s="65">
        <v>7</v>
      </c>
      <c r="B17" s="66" t="str">
        <f>'ORÇAMENTO '!B103:I103</f>
        <v>IMPERMEABILIZAÇÃO</v>
      </c>
      <c r="C17" s="62">
        <f>'ORÇAMENTO '!I102</f>
        <v>21294.239999999998</v>
      </c>
      <c r="D17" s="67">
        <f t="shared" si="0"/>
        <v>7.548223118282843E-2</v>
      </c>
      <c r="E17" s="124">
        <v>1</v>
      </c>
      <c r="F17" s="124"/>
      <c r="G17" s="124"/>
      <c r="H17" s="124"/>
      <c r="I17" s="63">
        <f t="shared" si="1"/>
        <v>1</v>
      </c>
    </row>
    <row r="18" spans="1:14" x14ac:dyDescent="0.25">
      <c r="A18" s="65">
        <v>8</v>
      </c>
      <c r="B18" s="66" t="str">
        <f>'ORÇAMENTO '!B106:I106</f>
        <v>ESQUADRIAS DE MADEIRA</v>
      </c>
      <c r="C18" s="62">
        <f>'ORÇAMENTO '!I105</f>
        <v>3826.25</v>
      </c>
      <c r="D18" s="67">
        <f t="shared" si="0"/>
        <v>1.3563005163053357E-2</v>
      </c>
      <c r="E18" s="124"/>
      <c r="F18" s="124">
        <v>1</v>
      </c>
      <c r="G18" s="124"/>
      <c r="H18" s="124"/>
      <c r="I18" s="63">
        <f t="shared" si="1"/>
        <v>1</v>
      </c>
    </row>
    <row r="19" spans="1:14" x14ac:dyDescent="0.25">
      <c r="A19" s="65">
        <v>9</v>
      </c>
      <c r="B19" s="66" t="str">
        <f>'ORÇAMENTO '!B110:I110</f>
        <v>ESQUADRIAS METÁLICAS</v>
      </c>
      <c r="C19" s="62">
        <f>'ORÇAMENTO '!I109</f>
        <v>17600.580900000001</v>
      </c>
      <c r="D19" s="67">
        <f t="shared" si="0"/>
        <v>6.2389224336997923E-2</v>
      </c>
      <c r="E19" s="124"/>
      <c r="F19" s="124"/>
      <c r="G19" s="124">
        <v>1</v>
      </c>
      <c r="H19" s="124"/>
      <c r="I19" s="63">
        <f t="shared" si="1"/>
        <v>1</v>
      </c>
    </row>
    <row r="20" spans="1:14" x14ac:dyDescent="0.25">
      <c r="A20" s="65">
        <v>10</v>
      </c>
      <c r="B20" s="66" t="str">
        <f>'ORÇAMENTO '!B116:I116</f>
        <v>VIDROS</v>
      </c>
      <c r="C20" s="62">
        <f>'ORÇAMENTO '!I115</f>
        <v>3675.1559999999999</v>
      </c>
      <c r="D20" s="67">
        <f t="shared" si="0"/>
        <v>1.3027418439209806E-2</v>
      </c>
      <c r="E20" s="64"/>
      <c r="F20" s="64"/>
      <c r="G20" s="64">
        <v>1</v>
      </c>
      <c r="H20" s="64"/>
      <c r="I20" s="63">
        <f t="shared" si="1"/>
        <v>1</v>
      </c>
    </row>
    <row r="21" spans="1:14" s="175" customFormat="1" x14ac:dyDescent="0.25">
      <c r="A21" s="65">
        <v>11</v>
      </c>
      <c r="B21" s="164" t="str">
        <f>'ORÇAMENTO '!B120:I120</f>
        <v>FORROS</v>
      </c>
      <c r="C21" s="62">
        <f>'ORÇAMENTO '!I119</f>
        <v>27976.2</v>
      </c>
      <c r="D21" s="67">
        <f t="shared" si="0"/>
        <v>9.9167943820349769E-2</v>
      </c>
      <c r="E21" s="64"/>
      <c r="F21" s="64">
        <v>0.5</v>
      </c>
      <c r="G21" s="64">
        <v>0.5</v>
      </c>
      <c r="H21" s="64"/>
      <c r="I21" s="63">
        <f t="shared" si="1"/>
        <v>1</v>
      </c>
    </row>
    <row r="22" spans="1:14" s="175" customFormat="1" x14ac:dyDescent="0.25">
      <c r="A22" s="65">
        <v>12</v>
      </c>
      <c r="B22" s="164" t="str">
        <f>'ORÇAMENTO '!B123:I123</f>
        <v>REVESTIMENTO DE PAREDE</v>
      </c>
      <c r="C22" s="62">
        <f>'ORÇAMENTO '!I122</f>
        <v>1397.9117499999998</v>
      </c>
      <c r="D22" s="67">
        <f t="shared" si="0"/>
        <v>4.9552131415205357E-3</v>
      </c>
      <c r="E22" s="64"/>
      <c r="F22" s="64"/>
      <c r="G22" s="64">
        <v>1</v>
      </c>
      <c r="H22" s="64"/>
      <c r="I22" s="63">
        <f t="shared" si="1"/>
        <v>1</v>
      </c>
    </row>
    <row r="23" spans="1:14" s="175" customFormat="1" x14ac:dyDescent="0.25">
      <c r="A23" s="65">
        <v>13</v>
      </c>
      <c r="B23" s="164" t="str">
        <f>'ORÇAMENTO '!B129:I129</f>
        <v>SISTEMA DE COMBATE A INCÊNDIO</v>
      </c>
      <c r="C23" s="62">
        <f>'ORÇAMENTO '!I128</f>
        <v>2709.1000000000004</v>
      </c>
      <c r="D23" s="67">
        <f t="shared" si="0"/>
        <v>9.6030152988507943E-3</v>
      </c>
      <c r="E23" s="64"/>
      <c r="F23" s="64"/>
      <c r="G23" s="64"/>
      <c r="H23" s="64">
        <v>1</v>
      </c>
      <c r="I23" s="63">
        <f t="shared" si="1"/>
        <v>1</v>
      </c>
    </row>
    <row r="24" spans="1:14" s="175" customFormat="1" x14ac:dyDescent="0.25">
      <c r="A24" s="65">
        <v>14</v>
      </c>
      <c r="B24" s="164" t="str">
        <f>'ORÇAMENTO '!B134:I134</f>
        <v>REVESTIMENTO DE PISO</v>
      </c>
      <c r="C24" s="62">
        <f>'ORÇAMENTO '!I133</f>
        <v>31542.98446</v>
      </c>
      <c r="D24" s="67">
        <f t="shared" si="0"/>
        <v>0.11181121492037681</v>
      </c>
      <c r="E24" s="64"/>
      <c r="F24" s="64">
        <v>1</v>
      </c>
      <c r="G24" s="64"/>
      <c r="H24" s="64"/>
      <c r="I24" s="63">
        <f t="shared" si="1"/>
        <v>1</v>
      </c>
    </row>
    <row r="25" spans="1:14" s="175" customFormat="1" x14ac:dyDescent="0.25">
      <c r="A25" s="65">
        <v>15</v>
      </c>
      <c r="B25" s="164" t="str">
        <f>'ORÇAMENTO '!B142:I142</f>
        <v>FERRAGENS</v>
      </c>
      <c r="C25" s="62">
        <f>'ORÇAMENTO '!I141</f>
        <v>2611.0600000000004</v>
      </c>
      <c r="D25" s="67">
        <f t="shared" si="0"/>
        <v>9.2554904308505982E-3</v>
      </c>
      <c r="E25" s="64"/>
      <c r="F25" s="64">
        <v>1</v>
      </c>
      <c r="G25" s="64"/>
      <c r="H25" s="64"/>
      <c r="I25" s="63">
        <f t="shared" si="1"/>
        <v>1</v>
      </c>
    </row>
    <row r="26" spans="1:14" s="175" customFormat="1" x14ac:dyDescent="0.25">
      <c r="A26" s="65">
        <v>16</v>
      </c>
      <c r="B26" s="164" t="str">
        <f>'ORÇAMENTO '!B148:I148</f>
        <v>PINTURA</v>
      </c>
      <c r="C26" s="62">
        <f>'ORÇAMENTO '!I147</f>
        <v>43508.721500000007</v>
      </c>
      <c r="D26" s="67">
        <f t="shared" si="0"/>
        <v>0.15422646568895149</v>
      </c>
      <c r="E26" s="64"/>
      <c r="F26" s="64"/>
      <c r="G26" s="64"/>
      <c r="H26" s="64">
        <v>1</v>
      </c>
      <c r="I26" s="63">
        <f t="shared" si="1"/>
        <v>1</v>
      </c>
    </row>
    <row r="27" spans="1:14" s="175" customFormat="1" x14ac:dyDescent="0.25">
      <c r="A27" s="65">
        <v>17</v>
      </c>
      <c r="B27" s="164" t="str">
        <f>'ORÇAMENTO '!B157:I157</f>
        <v>DIVERSOS E LIMPEZA</v>
      </c>
      <c r="C27" s="62">
        <f>'ORÇAMENTO '!I156</f>
        <v>5554.2852800000001</v>
      </c>
      <c r="D27" s="67">
        <f t="shared" si="0"/>
        <v>1.9688415532103563E-2</v>
      </c>
      <c r="E27" s="64"/>
      <c r="F27" s="64"/>
      <c r="G27" s="64"/>
      <c r="H27" s="64">
        <v>1</v>
      </c>
      <c r="I27" s="63">
        <f t="shared" si="1"/>
        <v>1</v>
      </c>
    </row>
    <row r="28" spans="1:14" s="175" customFormat="1" x14ac:dyDescent="0.25">
      <c r="A28" s="65">
        <v>18</v>
      </c>
      <c r="B28" s="164" t="str">
        <f>'ORÇAMENTO '!B162:I162</f>
        <v>ADMINISTRAÇÃO</v>
      </c>
      <c r="C28" s="62">
        <f>'ORÇAMENTO '!I161</f>
        <v>48168.68</v>
      </c>
      <c r="D28" s="67">
        <f t="shared" si="0"/>
        <v>0.170744738461278</v>
      </c>
      <c r="E28" s="64">
        <v>0.25</v>
      </c>
      <c r="F28" s="64">
        <v>0.25</v>
      </c>
      <c r="G28" s="64">
        <v>0.25</v>
      </c>
      <c r="H28" s="64">
        <v>0.25</v>
      </c>
      <c r="I28" s="63">
        <f t="shared" si="1"/>
        <v>1</v>
      </c>
    </row>
    <row r="29" spans="1:14" ht="15.75" customHeight="1" x14ac:dyDescent="0.25">
      <c r="A29" s="601" t="s">
        <v>38</v>
      </c>
      <c r="B29" s="600"/>
      <c r="C29" s="62">
        <f>SUM(C11:C28)</f>
        <v>282109.30793000007</v>
      </c>
      <c r="D29" s="67">
        <f>SUM(D11:D28)</f>
        <v>0.99999999999999989</v>
      </c>
      <c r="E29" s="125">
        <f>SUMPRODUCT($C$11:$C$28,E11:E28)</f>
        <v>36181.791839999998</v>
      </c>
      <c r="F29" s="125">
        <f>SUMPRODUCT($C$11:$C$28,F11:F28)</f>
        <v>102716.56715999999</v>
      </c>
      <c r="G29" s="125">
        <f>SUMPRODUCT($C$11:$C$28,G11:G28)</f>
        <v>79396.672150000013</v>
      </c>
      <c r="H29" s="125">
        <f>SUMPRODUCT($C$11:$C$28,H11:H28)</f>
        <v>63814.27678</v>
      </c>
      <c r="I29" s="602"/>
    </row>
    <row r="30" spans="1:14" s="123" customFormat="1" ht="15.75" customHeight="1" x14ac:dyDescent="0.25">
      <c r="A30" s="601" t="s">
        <v>132</v>
      </c>
      <c r="B30" s="600"/>
      <c r="C30" s="62">
        <f>1.2381*C29</f>
        <v>349279.53414813307</v>
      </c>
      <c r="D30" s="67">
        <v>1</v>
      </c>
      <c r="E30" s="125">
        <f>1.2381*E29</f>
        <v>44796.676477103996</v>
      </c>
      <c r="F30" s="125">
        <f>1.2381*F29</f>
        <v>127173.38180079599</v>
      </c>
      <c r="G30" s="125">
        <f>1.2381*G29</f>
        <v>98301.019788915015</v>
      </c>
      <c r="H30" s="125">
        <f>1.2381*H29</f>
        <v>79008.456081318</v>
      </c>
      <c r="I30" s="603"/>
    </row>
    <row r="31" spans="1:14" ht="15.75" customHeight="1" x14ac:dyDescent="0.25">
      <c r="A31" s="601" t="s">
        <v>39</v>
      </c>
      <c r="B31" s="582"/>
      <c r="C31" s="582"/>
      <c r="D31" s="600"/>
      <c r="E31" s="67">
        <f>E29/$C$29</f>
        <v>0.12825451278260483</v>
      </c>
      <c r="F31" s="67">
        <f>F29/$C$29</f>
        <v>0.36410201390975411</v>
      </c>
      <c r="G31" s="67">
        <f>G29/$C$29</f>
        <v>0.28143939217241548</v>
      </c>
      <c r="H31" s="67">
        <f>H29/$C$29</f>
        <v>0.22620408113522533</v>
      </c>
      <c r="I31" s="604"/>
    </row>
    <row r="32" spans="1:14" ht="15.75" customHeight="1" x14ac:dyDescent="0.25">
      <c r="A32" s="605" t="s">
        <v>40</v>
      </c>
      <c r="B32" s="585"/>
      <c r="C32" s="585"/>
      <c r="D32" s="586"/>
      <c r="E32" s="126">
        <f>E30</f>
        <v>44796.676477103996</v>
      </c>
      <c r="F32" s="127">
        <f>E32+F30</f>
        <v>171970.05827789998</v>
      </c>
      <c r="G32" s="127">
        <f>F32+G30</f>
        <v>270271.07806681498</v>
      </c>
      <c r="H32" s="128">
        <f>G32+H30</f>
        <v>349279.53414813301</v>
      </c>
      <c r="I32" s="604"/>
      <c r="N32" s="121"/>
    </row>
    <row r="33" spans="1:14" ht="15.75" customHeight="1" x14ac:dyDescent="0.25">
      <c r="A33" s="606" t="s">
        <v>41</v>
      </c>
      <c r="B33" s="607"/>
      <c r="C33" s="607"/>
      <c r="D33" s="607"/>
      <c r="E33" s="129">
        <f>E31</f>
        <v>0.12825451278260483</v>
      </c>
      <c r="F33" s="129">
        <f>F32/$H$32</f>
        <v>0.49235652669235902</v>
      </c>
      <c r="G33" s="129">
        <f>G32/$H$32</f>
        <v>0.7737959188647745</v>
      </c>
      <c r="H33" s="129">
        <f>H32/$H$32</f>
        <v>1</v>
      </c>
      <c r="I33" s="594"/>
    </row>
    <row r="34" spans="1:14" ht="15.75" customHeight="1" x14ac:dyDescent="0.25">
      <c r="A34" s="590"/>
      <c r="B34" s="591"/>
      <c r="C34" s="591"/>
      <c r="D34" s="591"/>
      <c r="E34" s="591"/>
      <c r="F34" s="591"/>
      <c r="G34" s="591"/>
      <c r="H34" s="591"/>
      <c r="I34" s="592"/>
      <c r="J34" s="430"/>
    </row>
    <row r="35" spans="1:14" ht="15.75" customHeight="1" x14ac:dyDescent="0.25">
      <c r="A35" s="590"/>
      <c r="B35" s="591"/>
      <c r="C35" s="591"/>
      <c r="D35" s="591"/>
      <c r="E35" s="591"/>
      <c r="F35" s="591"/>
      <c r="G35" s="591"/>
      <c r="H35" s="591"/>
      <c r="I35" s="592"/>
      <c r="J35" s="430"/>
      <c r="K35" s="428"/>
    </row>
    <row r="36" spans="1:14" ht="15.75" customHeight="1" x14ac:dyDescent="0.25">
      <c r="A36" s="590" t="s">
        <v>502</v>
      </c>
      <c r="B36" s="591"/>
      <c r="C36" s="591"/>
      <c r="D36" s="591"/>
      <c r="E36" s="591"/>
      <c r="F36" s="591"/>
      <c r="G36" s="591"/>
      <c r="H36" s="591"/>
      <c r="I36" s="608"/>
      <c r="J36" s="99"/>
    </row>
    <row r="37" spans="1:14" ht="15.75" customHeight="1" x14ac:dyDescent="0.25">
      <c r="A37" s="609" t="s">
        <v>31</v>
      </c>
      <c r="B37" s="517"/>
      <c r="C37" s="517"/>
      <c r="D37" s="517"/>
      <c r="E37" s="517"/>
      <c r="F37" s="571"/>
      <c r="G37" s="571"/>
      <c r="H37" s="517"/>
      <c r="I37" s="594"/>
      <c r="J37" s="69"/>
      <c r="K37" s="428"/>
    </row>
    <row r="38" spans="1:14" s="388" customFormat="1" ht="15.75" customHeight="1" x14ac:dyDescent="0.25">
      <c r="B38" s="589" t="s">
        <v>498</v>
      </c>
      <c r="C38" s="589"/>
      <c r="D38" s="589"/>
      <c r="E38" s="589"/>
      <c r="F38" s="589"/>
      <c r="G38" s="589"/>
      <c r="H38" s="589"/>
      <c r="I38" s="589"/>
      <c r="J38" s="389"/>
      <c r="K38" s="429"/>
      <c r="L38" s="389"/>
      <c r="M38" s="389"/>
      <c r="N38" s="389"/>
    </row>
    <row r="39" spans="1:14" ht="15.75" customHeight="1" x14ac:dyDescent="0.25">
      <c r="A39" s="593" t="s">
        <v>500</v>
      </c>
      <c r="B39" s="571"/>
      <c r="C39" s="571"/>
      <c r="D39" s="571"/>
      <c r="E39" s="571"/>
      <c r="F39" s="571"/>
      <c r="G39" s="571"/>
      <c r="H39" s="571"/>
      <c r="I39" s="594"/>
    </row>
    <row r="40" spans="1:14" s="376" customFormat="1" ht="15.75" customHeight="1" x14ac:dyDescent="0.25">
      <c r="A40" s="587" t="s">
        <v>466</v>
      </c>
      <c r="B40" s="587"/>
      <c r="C40" s="587"/>
      <c r="D40" s="587"/>
      <c r="E40" s="587"/>
      <c r="F40" s="587"/>
      <c r="G40" s="587"/>
      <c r="H40" s="587"/>
      <c r="I40" s="588"/>
      <c r="K40" s="428"/>
    </row>
    <row r="41" spans="1:14" ht="15.75" customHeight="1" x14ac:dyDescent="0.25">
      <c r="A41" s="427"/>
      <c r="B41" s="427"/>
      <c r="C41" s="426"/>
      <c r="D41" s="426"/>
      <c r="E41" s="426"/>
      <c r="F41" s="427"/>
      <c r="G41" s="427"/>
      <c r="H41" s="426"/>
      <c r="I41" s="426"/>
    </row>
    <row r="42" spans="1:14" ht="15.75" customHeight="1" x14ac:dyDescent="0.25">
      <c r="A42" s="70"/>
      <c r="B42" s="70"/>
      <c r="C42" s="70"/>
      <c r="D42" s="70"/>
      <c r="E42" s="70"/>
      <c r="F42" s="70"/>
      <c r="G42" s="70"/>
      <c r="H42" s="70"/>
      <c r="I42" s="70"/>
    </row>
    <row r="43" spans="1:14" ht="15.75" customHeight="1" x14ac:dyDescent="0.25">
      <c r="A43" s="70"/>
      <c r="B43" s="70"/>
      <c r="C43" s="70"/>
      <c r="D43" s="70"/>
      <c r="E43" s="70"/>
      <c r="F43" s="70"/>
      <c r="G43" s="70"/>
      <c r="H43" s="70"/>
      <c r="I43" s="70"/>
    </row>
    <row r="44" spans="1:14" ht="15.75" customHeight="1" x14ac:dyDescent="0.25">
      <c r="A44" s="71"/>
      <c r="C44" s="70"/>
      <c r="D44" s="71"/>
      <c r="E44" s="71"/>
      <c r="F44" s="71"/>
      <c r="G44" s="71"/>
      <c r="H44" s="71"/>
      <c r="I44" s="71"/>
    </row>
    <row r="45" spans="1:14" ht="15.75" customHeight="1" x14ac:dyDescent="0.25">
      <c r="A45" s="71"/>
      <c r="C45" s="70"/>
      <c r="D45" s="71"/>
      <c r="E45" s="71"/>
      <c r="F45" s="71"/>
      <c r="G45" s="71"/>
      <c r="H45" s="71"/>
      <c r="I45" s="71"/>
    </row>
    <row r="46" spans="1:14" ht="15.75" customHeight="1" x14ac:dyDescent="0.25">
      <c r="A46" s="71"/>
      <c r="C46" s="70"/>
      <c r="D46" s="71"/>
      <c r="E46" s="71"/>
      <c r="F46" s="71"/>
      <c r="G46" s="71"/>
      <c r="H46" s="71"/>
      <c r="I46" s="71"/>
    </row>
    <row r="47" spans="1:14" ht="15.75" customHeight="1" x14ac:dyDescent="0.25">
      <c r="A47" s="71"/>
      <c r="C47" s="70"/>
      <c r="D47" s="71"/>
      <c r="E47" s="71"/>
      <c r="F47" s="71"/>
      <c r="G47" s="71"/>
      <c r="H47" s="71"/>
      <c r="I47" s="71"/>
    </row>
    <row r="48" spans="1:14" ht="15.75" customHeight="1" x14ac:dyDescent="0.25">
      <c r="A48" s="71"/>
      <c r="C48" s="70"/>
      <c r="D48" s="71"/>
      <c r="E48" s="71"/>
      <c r="F48" s="71"/>
      <c r="G48" s="71"/>
      <c r="H48" s="71"/>
      <c r="I48" s="71"/>
    </row>
    <row r="49" spans="1:9" ht="15.75" customHeight="1" x14ac:dyDescent="0.25">
      <c r="A49" s="71"/>
      <c r="C49" s="70"/>
      <c r="D49" s="71"/>
      <c r="E49" s="71"/>
      <c r="F49" s="71"/>
      <c r="G49" s="71"/>
      <c r="H49" s="71"/>
      <c r="I49" s="71"/>
    </row>
    <row r="50" spans="1:9" ht="15.75" customHeight="1" x14ac:dyDescent="0.25">
      <c r="A50" s="71"/>
      <c r="C50" s="70"/>
      <c r="D50" s="71"/>
      <c r="E50" s="71"/>
      <c r="F50" s="71"/>
      <c r="G50" s="71"/>
      <c r="H50" s="71"/>
      <c r="I50" s="71"/>
    </row>
    <row r="51" spans="1:9" ht="15.75" customHeight="1" x14ac:dyDescent="0.25">
      <c r="A51" s="71"/>
      <c r="C51" s="70"/>
      <c r="D51" s="71"/>
      <c r="E51" s="71"/>
      <c r="F51" s="71"/>
      <c r="G51" s="71"/>
      <c r="H51" s="71"/>
      <c r="I51" s="71"/>
    </row>
    <row r="52" spans="1:9" ht="15.75" customHeight="1" x14ac:dyDescent="0.25">
      <c r="A52" s="71"/>
      <c r="C52" s="70"/>
      <c r="D52" s="71"/>
      <c r="E52" s="71"/>
      <c r="F52" s="71"/>
      <c r="G52" s="71"/>
      <c r="H52" s="71"/>
      <c r="I52" s="71"/>
    </row>
    <row r="53" spans="1:9" ht="15.75" customHeight="1" x14ac:dyDescent="0.25">
      <c r="A53" s="71"/>
      <c r="C53" s="70"/>
      <c r="D53" s="71"/>
      <c r="E53" s="71"/>
      <c r="F53" s="71"/>
      <c r="G53" s="71"/>
      <c r="H53" s="71"/>
      <c r="I53" s="71"/>
    </row>
    <row r="54" spans="1:9" ht="15.75" customHeight="1" x14ac:dyDescent="0.25">
      <c r="A54" s="71"/>
      <c r="C54" s="70"/>
      <c r="D54" s="71"/>
      <c r="E54" s="71"/>
      <c r="F54" s="71"/>
      <c r="G54" s="71"/>
      <c r="H54" s="71"/>
      <c r="I54" s="71"/>
    </row>
    <row r="55" spans="1:9" ht="15.75" customHeight="1" x14ac:dyDescent="0.25">
      <c r="A55" s="71"/>
      <c r="C55" s="70"/>
      <c r="D55" s="71"/>
      <c r="E55" s="71"/>
      <c r="F55" s="71"/>
      <c r="G55" s="71"/>
      <c r="H55" s="71"/>
      <c r="I55" s="71"/>
    </row>
    <row r="56" spans="1:9" ht="15.75" customHeight="1" x14ac:dyDescent="0.25">
      <c r="A56" s="71"/>
      <c r="C56" s="70"/>
      <c r="D56" s="71"/>
      <c r="E56" s="71"/>
      <c r="F56" s="71"/>
      <c r="G56" s="71"/>
      <c r="H56" s="71"/>
      <c r="I56" s="71"/>
    </row>
    <row r="57" spans="1:9" ht="15.75" customHeight="1" x14ac:dyDescent="0.25">
      <c r="A57" s="71"/>
      <c r="C57" s="70"/>
      <c r="D57" s="71"/>
      <c r="E57" s="71"/>
      <c r="F57" s="71"/>
      <c r="G57" s="71"/>
      <c r="H57" s="71"/>
      <c r="I57" s="71"/>
    </row>
    <row r="58" spans="1:9" ht="15.75" customHeight="1" x14ac:dyDescent="0.25">
      <c r="A58" s="71"/>
      <c r="C58" s="70"/>
      <c r="D58" s="71"/>
      <c r="E58" s="71"/>
      <c r="F58" s="71"/>
      <c r="G58" s="71"/>
      <c r="H58" s="71"/>
      <c r="I58" s="71"/>
    </row>
    <row r="59" spans="1:9" ht="15.75" customHeight="1" x14ac:dyDescent="0.25">
      <c r="A59" s="71"/>
      <c r="C59" s="70"/>
      <c r="D59" s="71"/>
      <c r="E59" s="71"/>
      <c r="F59" s="71"/>
      <c r="G59" s="71"/>
      <c r="H59" s="71"/>
      <c r="I59" s="71"/>
    </row>
    <row r="60" spans="1:9" ht="15.75" customHeight="1" x14ac:dyDescent="0.25">
      <c r="A60" s="71"/>
      <c r="C60" s="70"/>
      <c r="D60" s="71"/>
      <c r="E60" s="71"/>
      <c r="F60" s="71"/>
      <c r="G60" s="71"/>
      <c r="H60" s="71"/>
      <c r="I60" s="71"/>
    </row>
    <row r="61" spans="1:9" ht="15.75" customHeight="1" x14ac:dyDescent="0.25">
      <c r="A61" s="71"/>
      <c r="C61" s="70"/>
      <c r="D61" s="71"/>
      <c r="E61" s="71"/>
      <c r="F61" s="71"/>
      <c r="G61" s="71"/>
      <c r="H61" s="71"/>
      <c r="I61" s="71"/>
    </row>
    <row r="62" spans="1:9" ht="15.75" customHeight="1" x14ac:dyDescent="0.25">
      <c r="A62" s="71"/>
      <c r="C62" s="70"/>
      <c r="D62" s="71"/>
      <c r="E62" s="71"/>
      <c r="F62" s="71"/>
      <c r="G62" s="71"/>
      <c r="H62" s="71"/>
      <c r="I62" s="71"/>
    </row>
    <row r="63" spans="1:9" ht="15.75" customHeight="1" x14ac:dyDescent="0.25">
      <c r="A63" s="71"/>
      <c r="C63" s="70"/>
      <c r="D63" s="71"/>
      <c r="E63" s="71"/>
      <c r="F63" s="71"/>
      <c r="G63" s="71"/>
      <c r="H63" s="71"/>
      <c r="I63" s="71"/>
    </row>
    <row r="64" spans="1:9" ht="15.75" customHeight="1" x14ac:dyDescent="0.25">
      <c r="A64" s="71"/>
      <c r="C64" s="70"/>
      <c r="D64" s="71"/>
      <c r="E64" s="71"/>
      <c r="F64" s="71"/>
      <c r="G64" s="71"/>
      <c r="H64" s="71"/>
      <c r="I64" s="71"/>
    </row>
    <row r="65" spans="1:9" ht="15.75" customHeight="1" x14ac:dyDescent="0.25">
      <c r="A65" s="71"/>
      <c r="C65" s="70"/>
      <c r="D65" s="71"/>
      <c r="E65" s="71"/>
      <c r="F65" s="71"/>
      <c r="G65" s="71"/>
      <c r="H65" s="71"/>
      <c r="I65" s="71"/>
    </row>
    <row r="66" spans="1:9" ht="15.75" customHeight="1" x14ac:dyDescent="0.25">
      <c r="A66" s="71"/>
      <c r="C66" s="70"/>
      <c r="D66" s="71"/>
      <c r="E66" s="71"/>
      <c r="F66" s="71"/>
      <c r="G66" s="71"/>
      <c r="H66" s="71"/>
      <c r="I66" s="71"/>
    </row>
    <row r="67" spans="1:9" ht="15.75" customHeight="1" x14ac:dyDescent="0.25">
      <c r="A67" s="71"/>
      <c r="C67" s="70"/>
      <c r="D67" s="71"/>
      <c r="E67" s="71"/>
      <c r="F67" s="71"/>
      <c r="G67" s="71"/>
      <c r="H67" s="71"/>
      <c r="I67" s="71"/>
    </row>
    <row r="68" spans="1:9" ht="15.75" customHeight="1" x14ac:dyDescent="0.25">
      <c r="A68" s="71"/>
      <c r="C68" s="70"/>
      <c r="D68" s="71"/>
      <c r="E68" s="71"/>
      <c r="F68" s="71"/>
      <c r="G68" s="71"/>
      <c r="H68" s="71"/>
      <c r="I68" s="71"/>
    </row>
    <row r="69" spans="1:9" ht="15.75" customHeight="1" x14ac:dyDescent="0.25">
      <c r="A69" s="71"/>
      <c r="C69" s="70"/>
      <c r="D69" s="71"/>
      <c r="E69" s="71"/>
      <c r="F69" s="71"/>
      <c r="G69" s="71"/>
      <c r="H69" s="71"/>
      <c r="I69" s="71"/>
    </row>
    <row r="70" spans="1:9" ht="15.75" customHeight="1" x14ac:dyDescent="0.25">
      <c r="A70" s="71"/>
      <c r="C70" s="70"/>
      <c r="D70" s="71"/>
      <c r="E70" s="71"/>
      <c r="F70" s="71"/>
      <c r="G70" s="71"/>
      <c r="H70" s="71"/>
      <c r="I70" s="71"/>
    </row>
    <row r="71" spans="1:9" ht="15.75" customHeight="1" x14ac:dyDescent="0.25">
      <c r="A71" s="71"/>
      <c r="C71" s="70"/>
      <c r="D71" s="71"/>
      <c r="E71" s="71"/>
      <c r="F71" s="71"/>
      <c r="G71" s="71"/>
      <c r="H71" s="71"/>
      <c r="I71" s="71"/>
    </row>
    <row r="72" spans="1:9" ht="15.75" customHeight="1" x14ac:dyDescent="0.25">
      <c r="A72" s="71"/>
      <c r="C72" s="70"/>
      <c r="D72" s="71"/>
      <c r="E72" s="71"/>
      <c r="F72" s="71"/>
      <c r="G72" s="71"/>
      <c r="H72" s="71"/>
      <c r="I72" s="71"/>
    </row>
    <row r="73" spans="1:9" ht="15.75" customHeight="1" x14ac:dyDescent="0.25">
      <c r="A73" s="71"/>
      <c r="C73" s="70"/>
      <c r="D73" s="71"/>
      <c r="E73" s="71"/>
      <c r="F73" s="71"/>
      <c r="G73" s="71"/>
      <c r="H73" s="71"/>
      <c r="I73" s="71"/>
    </row>
    <row r="74" spans="1:9" ht="15.75" customHeight="1" x14ac:dyDescent="0.25">
      <c r="A74" s="71"/>
      <c r="C74" s="70"/>
      <c r="D74" s="71"/>
      <c r="E74" s="71"/>
      <c r="F74" s="71"/>
      <c r="G74" s="71"/>
      <c r="H74" s="71"/>
      <c r="I74" s="71"/>
    </row>
    <row r="75" spans="1:9" ht="15.75" customHeight="1" x14ac:dyDescent="0.25">
      <c r="A75" s="71"/>
      <c r="C75" s="70"/>
      <c r="D75" s="71"/>
      <c r="E75" s="71"/>
      <c r="F75" s="71"/>
      <c r="G75" s="71"/>
      <c r="H75" s="71"/>
      <c r="I75" s="71"/>
    </row>
    <row r="76" spans="1:9" ht="15.75" customHeight="1" x14ac:dyDescent="0.25">
      <c r="A76" s="71"/>
      <c r="C76" s="70"/>
      <c r="D76" s="71"/>
      <c r="E76" s="71"/>
      <c r="F76" s="71"/>
      <c r="G76" s="71"/>
      <c r="H76" s="71"/>
      <c r="I76" s="71"/>
    </row>
    <row r="77" spans="1:9" ht="15.75" customHeight="1" x14ac:dyDescent="0.25">
      <c r="A77" s="71"/>
      <c r="C77" s="70"/>
      <c r="D77" s="71"/>
      <c r="E77" s="71"/>
      <c r="F77" s="71"/>
      <c r="G77" s="71"/>
      <c r="H77" s="71"/>
      <c r="I77" s="71"/>
    </row>
    <row r="78" spans="1:9" ht="15.75" customHeight="1" x14ac:dyDescent="0.25">
      <c r="A78" s="71"/>
      <c r="C78" s="70"/>
      <c r="D78" s="71"/>
      <c r="E78" s="71"/>
      <c r="F78" s="71"/>
      <c r="G78" s="71"/>
      <c r="H78" s="71"/>
      <c r="I78" s="71"/>
    </row>
    <row r="79" spans="1:9" ht="15.75" customHeight="1" x14ac:dyDescent="0.25">
      <c r="A79" s="71"/>
      <c r="C79" s="70"/>
      <c r="D79" s="71"/>
      <c r="E79" s="71"/>
      <c r="F79" s="71"/>
      <c r="G79" s="71"/>
      <c r="H79" s="71"/>
      <c r="I79" s="71"/>
    </row>
    <row r="80" spans="1:9" ht="15.75" customHeight="1" x14ac:dyDescent="0.25">
      <c r="A80" s="71"/>
      <c r="C80" s="70"/>
      <c r="D80" s="71"/>
      <c r="E80" s="71"/>
      <c r="F80" s="71"/>
      <c r="G80" s="71"/>
      <c r="H80" s="71"/>
      <c r="I80" s="71"/>
    </row>
    <row r="81" spans="1:9" ht="15.75" customHeight="1" x14ac:dyDescent="0.25">
      <c r="A81" s="71"/>
      <c r="C81" s="70"/>
      <c r="D81" s="71"/>
      <c r="E81" s="71"/>
      <c r="F81" s="71"/>
      <c r="G81" s="71"/>
      <c r="H81" s="71"/>
      <c r="I81" s="71"/>
    </row>
    <row r="82" spans="1:9" ht="15.75" customHeight="1" x14ac:dyDescent="0.25">
      <c r="A82" s="71"/>
      <c r="C82" s="70"/>
      <c r="D82" s="71"/>
      <c r="E82" s="71"/>
      <c r="F82" s="71"/>
      <c r="G82" s="71"/>
      <c r="H82" s="71"/>
      <c r="I82" s="71"/>
    </row>
    <row r="83" spans="1:9" ht="15.75" customHeight="1" x14ac:dyDescent="0.25">
      <c r="A83" s="71"/>
      <c r="C83" s="70"/>
      <c r="D83" s="71"/>
      <c r="E83" s="71"/>
      <c r="F83" s="71"/>
      <c r="G83" s="71"/>
      <c r="H83" s="71"/>
      <c r="I83" s="71"/>
    </row>
    <row r="84" spans="1:9" ht="15.75" customHeight="1" x14ac:dyDescent="0.25">
      <c r="A84" s="71"/>
      <c r="C84" s="70"/>
      <c r="D84" s="71"/>
      <c r="E84" s="71"/>
      <c r="F84" s="71"/>
      <c r="G84" s="71"/>
      <c r="H84" s="71"/>
      <c r="I84" s="71"/>
    </row>
    <row r="85" spans="1:9" ht="15.75" customHeight="1" x14ac:dyDescent="0.25">
      <c r="A85" s="71"/>
      <c r="C85" s="70"/>
      <c r="D85" s="71"/>
      <c r="E85" s="71"/>
      <c r="F85" s="71"/>
      <c r="G85" s="71"/>
      <c r="H85" s="71"/>
      <c r="I85" s="71"/>
    </row>
    <row r="86" spans="1:9" ht="15.75" customHeight="1" x14ac:dyDescent="0.25">
      <c r="A86" s="71"/>
      <c r="C86" s="70"/>
      <c r="D86" s="71"/>
      <c r="E86" s="71"/>
      <c r="F86" s="71"/>
      <c r="G86" s="71"/>
      <c r="H86" s="71"/>
      <c r="I86" s="71"/>
    </row>
    <row r="87" spans="1:9" ht="15.75" customHeight="1" x14ac:dyDescent="0.25">
      <c r="A87" s="71"/>
      <c r="C87" s="70"/>
      <c r="D87" s="71"/>
      <c r="E87" s="71"/>
      <c r="F87" s="71"/>
      <c r="G87" s="71"/>
      <c r="H87" s="71"/>
      <c r="I87" s="71"/>
    </row>
    <row r="88" spans="1:9" ht="15.75" customHeight="1" x14ac:dyDescent="0.25">
      <c r="A88" s="71"/>
      <c r="C88" s="70"/>
      <c r="D88" s="71"/>
      <c r="E88" s="71"/>
      <c r="F88" s="71"/>
      <c r="G88" s="71"/>
      <c r="H88" s="71"/>
      <c r="I88" s="71"/>
    </row>
    <row r="89" spans="1:9" ht="15.75" customHeight="1" x14ac:dyDescent="0.25">
      <c r="A89" s="71"/>
      <c r="C89" s="70"/>
      <c r="D89" s="71"/>
      <c r="E89" s="71"/>
      <c r="F89" s="71"/>
      <c r="G89" s="71"/>
      <c r="H89" s="71"/>
      <c r="I89" s="71"/>
    </row>
    <row r="90" spans="1:9" ht="15.75" customHeight="1" x14ac:dyDescent="0.25">
      <c r="A90" s="71"/>
      <c r="C90" s="70"/>
      <c r="D90" s="71"/>
      <c r="E90" s="71"/>
      <c r="F90" s="71"/>
      <c r="G90" s="71"/>
      <c r="H90" s="71"/>
      <c r="I90" s="71"/>
    </row>
    <row r="91" spans="1:9" ht="15.75" customHeight="1" x14ac:dyDescent="0.25">
      <c r="A91" s="71"/>
      <c r="C91" s="70"/>
      <c r="D91" s="71"/>
      <c r="E91" s="71"/>
      <c r="F91" s="71"/>
      <c r="G91" s="71"/>
      <c r="H91" s="71"/>
      <c r="I91" s="71"/>
    </row>
    <row r="92" spans="1:9" ht="15.75" customHeight="1" x14ac:dyDescent="0.25">
      <c r="A92" s="71"/>
      <c r="C92" s="70"/>
      <c r="D92" s="71"/>
      <c r="E92" s="71"/>
      <c r="F92" s="71"/>
      <c r="G92" s="71"/>
      <c r="H92" s="71"/>
      <c r="I92" s="71"/>
    </row>
    <row r="93" spans="1:9" ht="15.75" customHeight="1" x14ac:dyDescent="0.25">
      <c r="A93" s="71"/>
      <c r="C93" s="70"/>
      <c r="D93" s="71"/>
      <c r="E93" s="71"/>
      <c r="F93" s="71"/>
      <c r="G93" s="71"/>
      <c r="H93" s="71"/>
      <c r="I93" s="71"/>
    </row>
    <row r="94" spans="1:9" ht="15.75" customHeight="1" x14ac:dyDescent="0.25">
      <c r="A94" s="71"/>
      <c r="C94" s="70"/>
      <c r="D94" s="71"/>
      <c r="E94" s="71"/>
      <c r="F94" s="71"/>
      <c r="G94" s="71"/>
      <c r="H94" s="71"/>
      <c r="I94" s="71"/>
    </row>
    <row r="95" spans="1:9" ht="15.75" customHeight="1" x14ac:dyDescent="0.25">
      <c r="A95" s="71"/>
      <c r="C95" s="70"/>
      <c r="D95" s="71"/>
      <c r="E95" s="71"/>
      <c r="F95" s="71"/>
      <c r="G95" s="71"/>
      <c r="H95" s="71"/>
      <c r="I95" s="71"/>
    </row>
    <row r="96" spans="1:9" ht="15.75" customHeight="1" x14ac:dyDescent="0.25">
      <c r="A96" s="71"/>
      <c r="C96" s="70"/>
      <c r="D96" s="71"/>
      <c r="E96" s="71"/>
      <c r="F96" s="71"/>
      <c r="G96" s="71"/>
      <c r="H96" s="71"/>
      <c r="I96" s="71"/>
    </row>
    <row r="97" spans="1:9" ht="15.75" customHeight="1" x14ac:dyDescent="0.25">
      <c r="A97" s="71"/>
      <c r="C97" s="70"/>
      <c r="D97" s="71"/>
      <c r="E97" s="71"/>
      <c r="F97" s="71"/>
      <c r="G97" s="71"/>
      <c r="H97" s="71"/>
      <c r="I97" s="71"/>
    </row>
    <row r="98" spans="1:9" ht="15.75" customHeight="1" x14ac:dyDescent="0.25">
      <c r="A98" s="71"/>
      <c r="C98" s="70"/>
      <c r="D98" s="71"/>
      <c r="E98" s="71"/>
      <c r="F98" s="71"/>
      <c r="G98" s="71"/>
      <c r="H98" s="71"/>
      <c r="I98" s="71"/>
    </row>
    <row r="99" spans="1:9" ht="15.75" customHeight="1" x14ac:dyDescent="0.25">
      <c r="A99" s="71"/>
      <c r="C99" s="70"/>
      <c r="D99" s="71"/>
      <c r="E99" s="71"/>
      <c r="F99" s="71"/>
      <c r="G99" s="71"/>
      <c r="H99" s="71"/>
      <c r="I99" s="71"/>
    </row>
    <row r="100" spans="1:9" ht="15.75" customHeight="1" x14ac:dyDescent="0.25">
      <c r="A100" s="71"/>
      <c r="C100" s="70"/>
      <c r="D100" s="71"/>
      <c r="E100" s="71"/>
      <c r="F100" s="71"/>
      <c r="G100" s="71"/>
      <c r="H100" s="71"/>
      <c r="I100" s="71"/>
    </row>
    <row r="101" spans="1:9" ht="15.75" customHeight="1" x14ac:dyDescent="0.25">
      <c r="A101" s="71"/>
      <c r="C101" s="70"/>
      <c r="D101" s="71"/>
      <c r="E101" s="71"/>
      <c r="F101" s="71"/>
      <c r="G101" s="71"/>
      <c r="H101" s="71"/>
      <c r="I101" s="71"/>
    </row>
    <row r="102" spans="1:9" ht="15.75" customHeight="1" x14ac:dyDescent="0.25">
      <c r="A102" s="71"/>
      <c r="C102" s="70"/>
      <c r="D102" s="71"/>
      <c r="E102" s="71"/>
      <c r="F102" s="71"/>
      <c r="G102" s="71"/>
      <c r="H102" s="71"/>
      <c r="I102" s="71"/>
    </row>
    <row r="103" spans="1:9" ht="15.75" customHeight="1" x14ac:dyDescent="0.25">
      <c r="A103" s="71"/>
      <c r="C103" s="70"/>
      <c r="D103" s="71"/>
      <c r="E103" s="71"/>
      <c r="F103" s="71"/>
      <c r="G103" s="71"/>
      <c r="H103" s="71"/>
      <c r="I103" s="71"/>
    </row>
    <row r="104" spans="1:9" ht="15.75" customHeight="1" x14ac:dyDescent="0.25">
      <c r="A104" s="71"/>
      <c r="C104" s="70"/>
      <c r="D104" s="71"/>
      <c r="E104" s="71"/>
      <c r="F104" s="71"/>
      <c r="G104" s="71"/>
      <c r="H104" s="71"/>
      <c r="I104" s="71"/>
    </row>
    <row r="105" spans="1:9" ht="15.75" customHeight="1" x14ac:dyDescent="0.25">
      <c r="A105" s="71"/>
      <c r="C105" s="70"/>
      <c r="D105" s="71"/>
      <c r="E105" s="71"/>
      <c r="F105" s="71"/>
      <c r="G105" s="71"/>
      <c r="H105" s="71"/>
      <c r="I105" s="71"/>
    </row>
    <row r="106" spans="1:9" ht="15.75" customHeight="1" x14ac:dyDescent="0.25">
      <c r="A106" s="71"/>
      <c r="C106" s="70"/>
      <c r="D106" s="71"/>
      <c r="E106" s="71"/>
      <c r="F106" s="71"/>
      <c r="G106" s="71"/>
      <c r="H106" s="71"/>
      <c r="I106" s="71"/>
    </row>
    <row r="107" spans="1:9" ht="15.75" customHeight="1" x14ac:dyDescent="0.25">
      <c r="A107" s="71"/>
      <c r="C107" s="70"/>
      <c r="D107" s="71"/>
      <c r="E107" s="71"/>
      <c r="F107" s="71"/>
      <c r="G107" s="71"/>
      <c r="H107" s="71"/>
      <c r="I107" s="71"/>
    </row>
    <row r="108" spans="1:9" ht="15.75" customHeight="1" x14ac:dyDescent="0.25">
      <c r="A108" s="71"/>
      <c r="C108" s="70"/>
      <c r="D108" s="71"/>
      <c r="E108" s="71"/>
      <c r="F108" s="71"/>
      <c r="G108" s="71"/>
      <c r="H108" s="71"/>
      <c r="I108" s="71"/>
    </row>
    <row r="109" spans="1:9" ht="15.75" customHeight="1" x14ac:dyDescent="0.25">
      <c r="A109" s="71"/>
      <c r="C109" s="70"/>
      <c r="D109" s="71"/>
      <c r="E109" s="71"/>
      <c r="F109" s="71"/>
      <c r="G109" s="71"/>
      <c r="H109" s="71"/>
      <c r="I109" s="71"/>
    </row>
    <row r="110" spans="1:9" ht="15.75" customHeight="1" x14ac:dyDescent="0.25">
      <c r="A110" s="71"/>
      <c r="C110" s="70"/>
      <c r="D110" s="71"/>
      <c r="E110" s="71"/>
      <c r="F110" s="71"/>
      <c r="G110" s="71"/>
      <c r="H110" s="71"/>
      <c r="I110" s="71"/>
    </row>
    <row r="111" spans="1:9" ht="15.75" customHeight="1" x14ac:dyDescent="0.25">
      <c r="A111" s="71"/>
      <c r="C111" s="70"/>
      <c r="D111" s="71"/>
      <c r="E111" s="71"/>
      <c r="F111" s="71"/>
      <c r="G111" s="71"/>
      <c r="H111" s="71"/>
      <c r="I111" s="71"/>
    </row>
    <row r="112" spans="1:9" ht="15.75" customHeight="1" x14ac:dyDescent="0.25">
      <c r="A112" s="71"/>
      <c r="C112" s="70"/>
      <c r="D112" s="71"/>
      <c r="E112" s="71"/>
      <c r="F112" s="71"/>
      <c r="G112" s="71"/>
      <c r="H112" s="71"/>
      <c r="I112" s="71"/>
    </row>
    <row r="113" spans="1:9" ht="15.75" customHeight="1" x14ac:dyDescent="0.25">
      <c r="A113" s="71"/>
      <c r="C113" s="70"/>
      <c r="D113" s="71"/>
      <c r="E113" s="71"/>
      <c r="F113" s="71"/>
      <c r="G113" s="71"/>
      <c r="H113" s="71"/>
      <c r="I113" s="71"/>
    </row>
    <row r="114" spans="1:9" ht="15.75" customHeight="1" x14ac:dyDescent="0.25">
      <c r="A114" s="71"/>
      <c r="C114" s="70"/>
      <c r="D114" s="71"/>
      <c r="E114" s="71"/>
      <c r="F114" s="71"/>
      <c r="G114" s="71"/>
      <c r="H114" s="71"/>
      <c r="I114" s="71"/>
    </row>
    <row r="115" spans="1:9" ht="15.75" customHeight="1" x14ac:dyDescent="0.25">
      <c r="A115" s="71"/>
      <c r="C115" s="70"/>
      <c r="D115" s="71"/>
      <c r="E115" s="71"/>
      <c r="F115" s="71"/>
      <c r="G115" s="71"/>
      <c r="H115" s="71"/>
      <c r="I115" s="71"/>
    </row>
    <row r="116" spans="1:9" ht="15.75" customHeight="1" x14ac:dyDescent="0.25">
      <c r="A116" s="71"/>
      <c r="C116" s="70"/>
      <c r="D116" s="71"/>
      <c r="E116" s="71"/>
      <c r="F116" s="71"/>
      <c r="G116" s="71"/>
      <c r="H116" s="71"/>
      <c r="I116" s="71"/>
    </row>
    <row r="117" spans="1:9" ht="15.75" customHeight="1" x14ac:dyDescent="0.25">
      <c r="A117" s="71"/>
      <c r="C117" s="70"/>
      <c r="D117" s="71"/>
      <c r="E117" s="71"/>
      <c r="F117" s="71"/>
      <c r="G117" s="71"/>
      <c r="H117" s="71"/>
      <c r="I117" s="71"/>
    </row>
    <row r="118" spans="1:9" ht="15.75" customHeight="1" x14ac:dyDescent="0.25">
      <c r="A118" s="71"/>
      <c r="C118" s="70"/>
      <c r="D118" s="71"/>
      <c r="E118" s="71"/>
      <c r="F118" s="71"/>
      <c r="G118" s="71"/>
      <c r="H118" s="71"/>
      <c r="I118" s="71"/>
    </row>
    <row r="119" spans="1:9" ht="15.75" customHeight="1" x14ac:dyDescent="0.25">
      <c r="A119" s="71"/>
      <c r="C119" s="70"/>
      <c r="D119" s="71"/>
      <c r="E119" s="71"/>
      <c r="F119" s="71"/>
      <c r="G119" s="71"/>
      <c r="H119" s="71"/>
      <c r="I119" s="71"/>
    </row>
    <row r="120" spans="1:9" ht="15.75" customHeight="1" x14ac:dyDescent="0.25">
      <c r="A120" s="71"/>
      <c r="C120" s="70"/>
      <c r="D120" s="71"/>
      <c r="E120" s="71"/>
      <c r="F120" s="71"/>
      <c r="G120" s="71"/>
      <c r="H120" s="71"/>
      <c r="I120" s="71"/>
    </row>
    <row r="121" spans="1:9" ht="15.75" customHeight="1" x14ac:dyDescent="0.25">
      <c r="A121" s="71"/>
      <c r="C121" s="70"/>
      <c r="D121" s="71"/>
      <c r="E121" s="71"/>
      <c r="F121" s="71"/>
      <c r="G121" s="71"/>
      <c r="H121" s="71"/>
      <c r="I121" s="71"/>
    </row>
    <row r="122" spans="1:9" ht="15.75" customHeight="1" x14ac:dyDescent="0.25">
      <c r="A122" s="71"/>
      <c r="C122" s="70"/>
      <c r="D122" s="71"/>
      <c r="E122" s="71"/>
      <c r="F122" s="71"/>
      <c r="G122" s="71"/>
      <c r="H122" s="71"/>
      <c r="I122" s="71"/>
    </row>
    <row r="123" spans="1:9" ht="15.75" customHeight="1" x14ac:dyDescent="0.25">
      <c r="A123" s="71"/>
      <c r="C123" s="70"/>
      <c r="D123" s="71"/>
      <c r="E123" s="71"/>
      <c r="F123" s="71"/>
      <c r="G123" s="71"/>
      <c r="H123" s="71"/>
      <c r="I123" s="71"/>
    </row>
    <row r="124" spans="1:9" ht="15.75" customHeight="1" x14ac:dyDescent="0.25">
      <c r="A124" s="71"/>
      <c r="C124" s="70"/>
      <c r="D124" s="71"/>
      <c r="E124" s="71"/>
      <c r="F124" s="71"/>
      <c r="G124" s="71"/>
      <c r="H124" s="71"/>
      <c r="I124" s="71"/>
    </row>
    <row r="125" spans="1:9" ht="15.75" customHeight="1" x14ac:dyDescent="0.25">
      <c r="A125" s="71"/>
      <c r="C125" s="70"/>
      <c r="D125" s="71"/>
      <c r="E125" s="71"/>
      <c r="F125" s="71"/>
      <c r="G125" s="71"/>
      <c r="H125" s="71"/>
      <c r="I125" s="71"/>
    </row>
    <row r="126" spans="1:9" ht="15.75" customHeight="1" x14ac:dyDescent="0.25">
      <c r="A126" s="71"/>
      <c r="C126" s="70"/>
      <c r="D126" s="71"/>
      <c r="E126" s="71"/>
      <c r="F126" s="71"/>
      <c r="G126" s="71"/>
      <c r="H126" s="71"/>
      <c r="I126" s="71"/>
    </row>
    <row r="127" spans="1:9" ht="15.75" customHeight="1" x14ac:dyDescent="0.25">
      <c r="A127" s="71"/>
      <c r="C127" s="70"/>
      <c r="D127" s="71"/>
      <c r="E127" s="71"/>
      <c r="F127" s="71"/>
      <c r="G127" s="71"/>
      <c r="H127" s="71"/>
      <c r="I127" s="71"/>
    </row>
    <row r="128" spans="1:9" ht="15.75" customHeight="1" x14ac:dyDescent="0.25">
      <c r="A128" s="71"/>
      <c r="C128" s="70"/>
      <c r="D128" s="71"/>
      <c r="E128" s="71"/>
      <c r="F128" s="71"/>
      <c r="G128" s="71"/>
      <c r="H128" s="71"/>
      <c r="I128" s="71"/>
    </row>
    <row r="129" spans="1:9" ht="15.75" customHeight="1" x14ac:dyDescent="0.25">
      <c r="A129" s="71"/>
      <c r="C129" s="70"/>
      <c r="D129" s="71"/>
      <c r="E129" s="71"/>
      <c r="F129" s="71"/>
      <c r="G129" s="71"/>
      <c r="H129" s="71"/>
      <c r="I129" s="71"/>
    </row>
    <row r="130" spans="1:9" ht="15.75" customHeight="1" x14ac:dyDescent="0.25">
      <c r="A130" s="71"/>
      <c r="C130" s="70"/>
      <c r="D130" s="71"/>
      <c r="E130" s="71"/>
      <c r="F130" s="71"/>
      <c r="G130" s="71"/>
      <c r="H130" s="71"/>
      <c r="I130" s="71"/>
    </row>
    <row r="131" spans="1:9" ht="15.75" customHeight="1" x14ac:dyDescent="0.25">
      <c r="A131" s="71"/>
      <c r="C131" s="70"/>
      <c r="D131" s="71"/>
      <c r="E131" s="71"/>
      <c r="F131" s="71"/>
      <c r="G131" s="71"/>
      <c r="H131" s="71"/>
      <c r="I131" s="71"/>
    </row>
    <row r="132" spans="1:9" ht="15.75" customHeight="1" x14ac:dyDescent="0.25">
      <c r="A132" s="71"/>
      <c r="C132" s="70"/>
      <c r="D132" s="71"/>
      <c r="E132" s="71"/>
      <c r="F132" s="71"/>
      <c r="G132" s="71"/>
      <c r="H132" s="71"/>
      <c r="I132" s="71"/>
    </row>
    <row r="133" spans="1:9" ht="15.75" customHeight="1" x14ac:dyDescent="0.25">
      <c r="A133" s="71"/>
      <c r="C133" s="70"/>
      <c r="D133" s="71"/>
      <c r="E133" s="71"/>
      <c r="F133" s="71"/>
      <c r="G133" s="71"/>
      <c r="H133" s="71"/>
      <c r="I133" s="71"/>
    </row>
    <row r="134" spans="1:9" ht="15.75" customHeight="1" x14ac:dyDescent="0.25">
      <c r="A134" s="71"/>
      <c r="C134" s="70"/>
      <c r="D134" s="71"/>
      <c r="E134" s="71"/>
      <c r="F134" s="71"/>
      <c r="G134" s="71"/>
      <c r="H134" s="71"/>
      <c r="I134" s="71"/>
    </row>
    <row r="135" spans="1:9" ht="15.75" customHeight="1" x14ac:dyDescent="0.25">
      <c r="A135" s="71"/>
      <c r="C135" s="70"/>
      <c r="D135" s="71"/>
      <c r="E135" s="71"/>
      <c r="F135" s="71"/>
      <c r="G135" s="71"/>
      <c r="H135" s="71"/>
      <c r="I135" s="71"/>
    </row>
    <row r="136" spans="1:9" ht="15.75" customHeight="1" x14ac:dyDescent="0.25">
      <c r="A136" s="71"/>
      <c r="C136" s="70"/>
      <c r="D136" s="71"/>
      <c r="E136" s="71"/>
      <c r="F136" s="71"/>
      <c r="G136" s="71"/>
      <c r="H136" s="71"/>
      <c r="I136" s="71"/>
    </row>
    <row r="137" spans="1:9" ht="15.75" customHeight="1" x14ac:dyDescent="0.25">
      <c r="A137" s="71"/>
      <c r="C137" s="70"/>
      <c r="D137" s="71"/>
      <c r="E137" s="71"/>
      <c r="F137" s="71"/>
      <c r="G137" s="71"/>
      <c r="H137" s="71"/>
      <c r="I137" s="71"/>
    </row>
    <row r="138" spans="1:9" ht="15.75" customHeight="1" x14ac:dyDescent="0.25">
      <c r="A138" s="71"/>
      <c r="C138" s="70"/>
      <c r="D138" s="71"/>
      <c r="E138" s="71"/>
      <c r="F138" s="71"/>
      <c r="G138" s="71"/>
      <c r="H138" s="71"/>
      <c r="I138" s="71"/>
    </row>
    <row r="139" spans="1:9" ht="15.75" customHeight="1" x14ac:dyDescent="0.25">
      <c r="A139" s="71"/>
      <c r="C139" s="70"/>
      <c r="D139" s="71"/>
      <c r="E139" s="71"/>
      <c r="F139" s="71"/>
      <c r="G139" s="71"/>
      <c r="H139" s="71"/>
      <c r="I139" s="71"/>
    </row>
    <row r="140" spans="1:9" ht="15.75" customHeight="1" x14ac:dyDescent="0.25">
      <c r="A140" s="71"/>
      <c r="C140" s="70"/>
      <c r="D140" s="71"/>
      <c r="E140" s="71"/>
      <c r="F140" s="71"/>
      <c r="G140" s="71"/>
      <c r="H140" s="71"/>
      <c r="I140" s="71"/>
    </row>
    <row r="141" spans="1:9" ht="15.75" customHeight="1" x14ac:dyDescent="0.25">
      <c r="A141" s="71"/>
      <c r="C141" s="70"/>
      <c r="D141" s="71"/>
      <c r="E141" s="71"/>
      <c r="F141" s="71"/>
      <c r="G141" s="71"/>
      <c r="H141" s="71"/>
      <c r="I141" s="71"/>
    </row>
    <row r="142" spans="1:9" ht="15.75" customHeight="1" x14ac:dyDescent="0.25">
      <c r="A142" s="71"/>
      <c r="C142" s="70"/>
      <c r="D142" s="71"/>
      <c r="E142" s="71"/>
      <c r="F142" s="71"/>
      <c r="G142" s="71"/>
      <c r="H142" s="71"/>
      <c r="I142" s="71"/>
    </row>
    <row r="143" spans="1:9" ht="15.75" customHeight="1" x14ac:dyDescent="0.25">
      <c r="A143" s="71"/>
      <c r="C143" s="70"/>
      <c r="D143" s="71"/>
      <c r="E143" s="71"/>
      <c r="F143" s="71"/>
      <c r="G143" s="71"/>
      <c r="H143" s="71"/>
      <c r="I143" s="71"/>
    </row>
    <row r="144" spans="1:9" ht="15.75" customHeight="1" x14ac:dyDescent="0.25">
      <c r="A144" s="71"/>
      <c r="C144" s="70"/>
      <c r="D144" s="71"/>
      <c r="E144" s="71"/>
      <c r="F144" s="71"/>
      <c r="G144" s="71"/>
      <c r="H144" s="71"/>
      <c r="I144" s="71"/>
    </row>
    <row r="145" spans="1:9" ht="15.75" customHeight="1" x14ac:dyDescent="0.25">
      <c r="A145" s="71"/>
      <c r="C145" s="70"/>
      <c r="D145" s="71"/>
      <c r="E145" s="71"/>
      <c r="F145" s="71"/>
      <c r="G145" s="71"/>
      <c r="H145" s="71"/>
      <c r="I145" s="71"/>
    </row>
    <row r="146" spans="1:9" ht="15.75" customHeight="1" x14ac:dyDescent="0.25">
      <c r="A146" s="71"/>
      <c r="C146" s="70"/>
      <c r="D146" s="71"/>
      <c r="E146" s="71"/>
      <c r="F146" s="71"/>
      <c r="G146" s="71"/>
      <c r="H146" s="71"/>
      <c r="I146" s="71"/>
    </row>
    <row r="147" spans="1:9" ht="15.75" customHeight="1" x14ac:dyDescent="0.25">
      <c r="A147" s="71"/>
      <c r="C147" s="70"/>
      <c r="D147" s="71"/>
      <c r="E147" s="71"/>
      <c r="F147" s="71"/>
      <c r="G147" s="71"/>
      <c r="H147" s="71"/>
      <c r="I147" s="71"/>
    </row>
    <row r="148" spans="1:9" ht="15.75" customHeight="1" x14ac:dyDescent="0.25">
      <c r="A148" s="71"/>
      <c r="C148" s="70"/>
      <c r="D148" s="71"/>
      <c r="E148" s="71"/>
      <c r="F148" s="71"/>
      <c r="G148" s="71"/>
      <c r="H148" s="71"/>
      <c r="I148" s="71"/>
    </row>
    <row r="149" spans="1:9" ht="15.75" customHeight="1" x14ac:dyDescent="0.25">
      <c r="A149" s="71"/>
      <c r="C149" s="70"/>
      <c r="D149" s="71"/>
      <c r="E149" s="71"/>
      <c r="F149" s="71"/>
      <c r="G149" s="71"/>
      <c r="H149" s="71"/>
      <c r="I149" s="71"/>
    </row>
    <row r="150" spans="1:9" ht="15.75" customHeight="1" x14ac:dyDescent="0.25">
      <c r="A150" s="71"/>
      <c r="C150" s="70"/>
      <c r="D150" s="71"/>
      <c r="E150" s="71"/>
      <c r="F150" s="71"/>
      <c r="G150" s="71"/>
      <c r="H150" s="71"/>
      <c r="I150" s="71"/>
    </row>
    <row r="151" spans="1:9" ht="15.75" customHeight="1" x14ac:dyDescent="0.25">
      <c r="A151" s="71"/>
      <c r="C151" s="70"/>
      <c r="D151" s="71"/>
      <c r="E151" s="71"/>
      <c r="F151" s="71"/>
      <c r="G151" s="71"/>
      <c r="H151" s="71"/>
      <c r="I151" s="71"/>
    </row>
    <row r="152" spans="1:9" ht="15.75" customHeight="1" x14ac:dyDescent="0.25">
      <c r="A152" s="71"/>
      <c r="C152" s="70"/>
      <c r="D152" s="71"/>
      <c r="E152" s="71"/>
      <c r="F152" s="71"/>
      <c r="G152" s="71"/>
      <c r="H152" s="71"/>
      <c r="I152" s="71"/>
    </row>
    <row r="153" spans="1:9" ht="15.75" customHeight="1" x14ac:dyDescent="0.25">
      <c r="A153" s="71"/>
      <c r="C153" s="70"/>
      <c r="D153" s="71"/>
      <c r="E153" s="71"/>
      <c r="F153" s="71"/>
      <c r="G153" s="71"/>
      <c r="H153" s="71"/>
      <c r="I153" s="71"/>
    </row>
    <row r="154" spans="1:9" ht="15.75" customHeight="1" x14ac:dyDescent="0.25">
      <c r="A154" s="71"/>
      <c r="C154" s="70"/>
      <c r="D154" s="71"/>
      <c r="E154" s="71"/>
      <c r="F154" s="71"/>
      <c r="G154" s="71"/>
      <c r="H154" s="71"/>
      <c r="I154" s="71"/>
    </row>
    <row r="155" spans="1:9" ht="15.75" customHeight="1" x14ac:dyDescent="0.25">
      <c r="A155" s="71"/>
      <c r="C155" s="70"/>
      <c r="D155" s="71"/>
      <c r="E155" s="71"/>
      <c r="F155" s="71"/>
      <c r="G155" s="71"/>
      <c r="H155" s="71"/>
      <c r="I155" s="71"/>
    </row>
    <row r="156" spans="1:9" ht="15.75" customHeight="1" x14ac:dyDescent="0.25">
      <c r="A156" s="71"/>
      <c r="C156" s="70"/>
      <c r="D156" s="71"/>
      <c r="E156" s="71"/>
      <c r="F156" s="71"/>
      <c r="G156" s="71"/>
      <c r="H156" s="71"/>
      <c r="I156" s="71"/>
    </row>
    <row r="157" spans="1:9" ht="15.75" customHeight="1" x14ac:dyDescent="0.25">
      <c r="A157" s="71"/>
      <c r="C157" s="70"/>
      <c r="D157" s="71"/>
      <c r="E157" s="71"/>
      <c r="F157" s="71"/>
      <c r="G157" s="71"/>
      <c r="H157" s="71"/>
      <c r="I157" s="71"/>
    </row>
    <row r="158" spans="1:9" ht="15.75" customHeight="1" x14ac:dyDescent="0.25">
      <c r="A158" s="71"/>
      <c r="C158" s="70"/>
      <c r="D158" s="71"/>
      <c r="E158" s="71"/>
      <c r="F158" s="71"/>
      <c r="G158" s="71"/>
      <c r="H158" s="71"/>
      <c r="I158" s="71"/>
    </row>
    <row r="159" spans="1:9" ht="15.75" customHeight="1" x14ac:dyDescent="0.25">
      <c r="A159" s="71"/>
      <c r="C159" s="70"/>
      <c r="D159" s="71"/>
      <c r="E159" s="71"/>
      <c r="F159" s="71"/>
      <c r="G159" s="71"/>
      <c r="H159" s="71"/>
      <c r="I159" s="71"/>
    </row>
    <row r="160" spans="1:9" ht="15.75" customHeight="1" x14ac:dyDescent="0.25">
      <c r="A160" s="71"/>
      <c r="C160" s="70"/>
      <c r="D160" s="71"/>
      <c r="E160" s="71"/>
      <c r="F160" s="71"/>
      <c r="G160" s="71"/>
      <c r="H160" s="71"/>
      <c r="I160" s="71"/>
    </row>
    <row r="161" spans="1:9" ht="15.75" customHeight="1" x14ac:dyDescent="0.25">
      <c r="A161" s="71"/>
      <c r="C161" s="70"/>
      <c r="D161" s="71"/>
      <c r="E161" s="71"/>
      <c r="F161" s="71"/>
      <c r="G161" s="71"/>
      <c r="H161" s="71"/>
      <c r="I161" s="71"/>
    </row>
    <row r="162" spans="1:9" ht="15.75" customHeight="1" x14ac:dyDescent="0.25">
      <c r="A162" s="71"/>
      <c r="C162" s="70"/>
      <c r="D162" s="71"/>
      <c r="E162" s="71"/>
      <c r="F162" s="71"/>
      <c r="G162" s="71"/>
      <c r="H162" s="71"/>
      <c r="I162" s="71"/>
    </row>
    <row r="163" spans="1:9" ht="15.75" customHeight="1" x14ac:dyDescent="0.25">
      <c r="A163" s="71"/>
      <c r="C163" s="70"/>
      <c r="D163" s="71"/>
      <c r="E163" s="71"/>
      <c r="F163" s="71"/>
      <c r="G163" s="71"/>
      <c r="H163" s="71"/>
      <c r="I163" s="71"/>
    </row>
    <row r="164" spans="1:9" ht="15.75" customHeight="1" x14ac:dyDescent="0.25">
      <c r="A164" s="71"/>
      <c r="C164" s="70"/>
      <c r="D164" s="71"/>
      <c r="E164" s="71"/>
      <c r="F164" s="71"/>
      <c r="G164" s="71"/>
      <c r="H164" s="71"/>
      <c r="I164" s="71"/>
    </row>
    <row r="165" spans="1:9" ht="15.75" customHeight="1" x14ac:dyDescent="0.25">
      <c r="A165" s="71"/>
      <c r="C165" s="70"/>
      <c r="D165" s="71"/>
      <c r="E165" s="71"/>
      <c r="F165" s="71"/>
      <c r="G165" s="71"/>
      <c r="H165" s="71"/>
      <c r="I165" s="71"/>
    </row>
    <row r="166" spans="1:9" ht="15.75" customHeight="1" x14ac:dyDescent="0.25">
      <c r="A166" s="71"/>
      <c r="C166" s="70"/>
      <c r="D166" s="71"/>
      <c r="E166" s="71"/>
      <c r="F166" s="71"/>
      <c r="G166" s="71"/>
      <c r="H166" s="71"/>
      <c r="I166" s="71"/>
    </row>
    <row r="167" spans="1:9" ht="15.75" customHeight="1" x14ac:dyDescent="0.25">
      <c r="A167" s="71"/>
      <c r="C167" s="70"/>
      <c r="D167" s="71"/>
      <c r="E167" s="71"/>
      <c r="F167" s="71"/>
      <c r="G167" s="71"/>
      <c r="H167" s="71"/>
      <c r="I167" s="71"/>
    </row>
    <row r="168" spans="1:9" ht="15.75" customHeight="1" x14ac:dyDescent="0.25">
      <c r="A168" s="71"/>
      <c r="C168" s="70"/>
      <c r="D168" s="71"/>
      <c r="E168" s="71"/>
      <c r="F168" s="71"/>
      <c r="G168" s="71"/>
      <c r="H168" s="71"/>
      <c r="I168" s="71"/>
    </row>
    <row r="169" spans="1:9" ht="15.75" customHeight="1" x14ac:dyDescent="0.25">
      <c r="A169" s="71"/>
      <c r="C169" s="70"/>
      <c r="D169" s="71"/>
      <c r="E169" s="71"/>
      <c r="F169" s="71"/>
      <c r="G169" s="71"/>
      <c r="H169" s="71"/>
      <c r="I169" s="71"/>
    </row>
    <row r="170" spans="1:9" ht="15.75" customHeight="1" x14ac:dyDescent="0.25">
      <c r="A170" s="71"/>
      <c r="C170" s="70"/>
      <c r="D170" s="71"/>
      <c r="E170" s="71"/>
      <c r="F170" s="71"/>
      <c r="G170" s="71"/>
      <c r="H170" s="71"/>
      <c r="I170" s="71"/>
    </row>
    <row r="171" spans="1:9" ht="15.75" customHeight="1" x14ac:dyDescent="0.25">
      <c r="A171" s="71"/>
      <c r="C171" s="70"/>
      <c r="D171" s="71"/>
      <c r="E171" s="71"/>
      <c r="F171" s="71"/>
      <c r="G171" s="71"/>
      <c r="H171" s="71"/>
      <c r="I171" s="71"/>
    </row>
    <row r="172" spans="1:9" ht="15.75" customHeight="1" x14ac:dyDescent="0.25">
      <c r="A172" s="71"/>
      <c r="C172" s="70"/>
      <c r="D172" s="71"/>
      <c r="E172" s="71"/>
      <c r="F172" s="71"/>
      <c r="G172" s="71"/>
      <c r="H172" s="71"/>
      <c r="I172" s="71"/>
    </row>
    <row r="173" spans="1:9" ht="15.75" customHeight="1" x14ac:dyDescent="0.25">
      <c r="A173" s="71"/>
      <c r="C173" s="70"/>
      <c r="D173" s="71"/>
      <c r="E173" s="71"/>
      <c r="F173" s="71"/>
      <c r="G173" s="71"/>
      <c r="H173" s="71"/>
      <c r="I173" s="71"/>
    </row>
    <row r="174" spans="1:9" ht="15.75" customHeight="1" x14ac:dyDescent="0.25">
      <c r="A174" s="71"/>
      <c r="C174" s="70"/>
      <c r="D174" s="71"/>
      <c r="E174" s="71"/>
      <c r="F174" s="71"/>
      <c r="G174" s="71"/>
      <c r="H174" s="71"/>
      <c r="I174" s="71"/>
    </row>
    <row r="175" spans="1:9" ht="15.75" customHeight="1" x14ac:dyDescent="0.25">
      <c r="A175" s="71"/>
      <c r="C175" s="70"/>
      <c r="D175" s="71"/>
      <c r="E175" s="71"/>
      <c r="F175" s="71"/>
      <c r="G175" s="71"/>
      <c r="H175" s="71"/>
      <c r="I175" s="71"/>
    </row>
    <row r="176" spans="1:9" ht="15.75" customHeight="1" x14ac:dyDescent="0.25">
      <c r="A176" s="71"/>
      <c r="C176" s="70"/>
      <c r="D176" s="71"/>
      <c r="E176" s="71"/>
      <c r="F176" s="71"/>
      <c r="G176" s="71"/>
      <c r="H176" s="71"/>
      <c r="I176" s="71"/>
    </row>
    <row r="177" spans="1:9" ht="15.75" customHeight="1" x14ac:dyDescent="0.25">
      <c r="A177" s="71"/>
      <c r="C177" s="70"/>
      <c r="D177" s="71"/>
      <c r="E177" s="71"/>
      <c r="F177" s="71"/>
      <c r="G177" s="71"/>
      <c r="H177" s="71"/>
      <c r="I177" s="71"/>
    </row>
    <row r="178" spans="1:9" ht="15.75" customHeight="1" x14ac:dyDescent="0.25">
      <c r="A178" s="71"/>
      <c r="C178" s="70"/>
      <c r="D178" s="71"/>
      <c r="E178" s="71"/>
      <c r="F178" s="71"/>
      <c r="G178" s="71"/>
      <c r="H178" s="71"/>
      <c r="I178" s="71"/>
    </row>
    <row r="179" spans="1:9" ht="15.75" customHeight="1" x14ac:dyDescent="0.25">
      <c r="A179" s="71"/>
      <c r="C179" s="70"/>
      <c r="D179" s="71"/>
      <c r="E179" s="71"/>
      <c r="F179" s="71"/>
      <c r="G179" s="71"/>
      <c r="H179" s="71"/>
      <c r="I179" s="71"/>
    </row>
    <row r="180" spans="1:9" ht="15.75" customHeight="1" x14ac:dyDescent="0.25">
      <c r="A180" s="71"/>
      <c r="C180" s="70"/>
      <c r="D180" s="71"/>
      <c r="E180" s="71"/>
      <c r="F180" s="71"/>
      <c r="G180" s="71"/>
      <c r="H180" s="71"/>
      <c r="I180" s="71"/>
    </row>
    <row r="181" spans="1:9" ht="15.75" customHeight="1" x14ac:dyDescent="0.25">
      <c r="A181" s="71"/>
      <c r="C181" s="70"/>
      <c r="D181" s="71"/>
      <c r="E181" s="71"/>
      <c r="F181" s="71"/>
      <c r="G181" s="71"/>
      <c r="H181" s="71"/>
      <c r="I181" s="71"/>
    </row>
    <row r="182" spans="1:9" ht="15.75" customHeight="1" x14ac:dyDescent="0.25">
      <c r="A182" s="71"/>
      <c r="C182" s="70"/>
      <c r="D182" s="71"/>
      <c r="E182" s="71"/>
      <c r="F182" s="71"/>
      <c r="G182" s="71"/>
      <c r="H182" s="71"/>
      <c r="I182" s="71"/>
    </row>
    <row r="183" spans="1:9" ht="15.75" customHeight="1" x14ac:dyDescent="0.25">
      <c r="A183" s="71"/>
      <c r="C183" s="70"/>
      <c r="D183" s="71"/>
      <c r="E183" s="71"/>
      <c r="F183" s="71"/>
      <c r="G183" s="71"/>
      <c r="H183" s="71"/>
      <c r="I183" s="71"/>
    </row>
    <row r="184" spans="1:9" ht="15.75" customHeight="1" x14ac:dyDescent="0.25">
      <c r="A184" s="71"/>
      <c r="C184" s="70"/>
      <c r="D184" s="71"/>
      <c r="E184" s="71"/>
      <c r="F184" s="71"/>
      <c r="G184" s="71"/>
      <c r="H184" s="71"/>
      <c r="I184" s="71"/>
    </row>
    <row r="185" spans="1:9" ht="15.75" customHeight="1" x14ac:dyDescent="0.25">
      <c r="A185" s="71"/>
      <c r="C185" s="70"/>
      <c r="D185" s="71"/>
      <c r="E185" s="71"/>
      <c r="F185" s="71"/>
      <c r="G185" s="71"/>
      <c r="H185" s="71"/>
      <c r="I185" s="71"/>
    </row>
    <row r="186" spans="1:9" ht="15.75" customHeight="1" x14ac:dyDescent="0.25">
      <c r="A186" s="71"/>
      <c r="C186" s="70"/>
      <c r="D186" s="71"/>
      <c r="E186" s="71"/>
      <c r="F186" s="71"/>
      <c r="G186" s="71"/>
      <c r="H186" s="71"/>
      <c r="I186" s="71"/>
    </row>
    <row r="187" spans="1:9" ht="15.75" customHeight="1" x14ac:dyDescent="0.25">
      <c r="A187" s="71"/>
      <c r="C187" s="70"/>
      <c r="D187" s="71"/>
      <c r="E187" s="71"/>
      <c r="F187" s="71"/>
      <c r="G187" s="71"/>
      <c r="H187" s="71"/>
      <c r="I187" s="71"/>
    </row>
    <row r="188" spans="1:9" ht="15.75" customHeight="1" x14ac:dyDescent="0.25">
      <c r="A188" s="71"/>
      <c r="C188" s="70"/>
      <c r="D188" s="71"/>
      <c r="E188" s="71"/>
      <c r="F188" s="71"/>
      <c r="G188" s="71"/>
      <c r="H188" s="71"/>
      <c r="I188" s="71"/>
    </row>
    <row r="189" spans="1:9" ht="15.75" customHeight="1" x14ac:dyDescent="0.25">
      <c r="A189" s="71"/>
      <c r="C189" s="70"/>
      <c r="D189" s="71"/>
      <c r="E189" s="71"/>
      <c r="F189" s="71"/>
      <c r="G189" s="71"/>
      <c r="H189" s="71"/>
      <c r="I189" s="71"/>
    </row>
    <row r="190" spans="1:9" ht="15.75" customHeight="1" x14ac:dyDescent="0.25">
      <c r="A190" s="71"/>
      <c r="C190" s="70"/>
      <c r="D190" s="71"/>
      <c r="E190" s="71"/>
      <c r="F190" s="71"/>
      <c r="G190" s="71"/>
      <c r="H190" s="71"/>
      <c r="I190" s="71"/>
    </row>
    <row r="191" spans="1:9" ht="15.75" customHeight="1" x14ac:dyDescent="0.25">
      <c r="A191" s="71"/>
      <c r="C191" s="70"/>
      <c r="D191" s="71"/>
      <c r="E191" s="71"/>
      <c r="F191" s="71"/>
      <c r="G191" s="71"/>
      <c r="H191" s="71"/>
      <c r="I191" s="71"/>
    </row>
    <row r="192" spans="1:9" ht="15.75" customHeight="1" x14ac:dyDescent="0.25">
      <c r="A192" s="71"/>
      <c r="C192" s="70"/>
      <c r="D192" s="71"/>
      <c r="E192" s="71"/>
      <c r="F192" s="71"/>
      <c r="G192" s="71"/>
      <c r="H192" s="71"/>
      <c r="I192" s="71"/>
    </row>
    <row r="193" spans="1:9" ht="15.75" customHeight="1" x14ac:dyDescent="0.25">
      <c r="A193" s="71"/>
      <c r="C193" s="70"/>
      <c r="D193" s="71"/>
      <c r="E193" s="71"/>
      <c r="F193" s="71"/>
      <c r="G193" s="71"/>
      <c r="H193" s="71"/>
      <c r="I193" s="71"/>
    </row>
    <row r="194" spans="1:9" ht="15.75" customHeight="1" x14ac:dyDescent="0.25">
      <c r="A194" s="71"/>
      <c r="C194" s="70"/>
      <c r="D194" s="71"/>
      <c r="E194" s="71"/>
      <c r="F194" s="71"/>
      <c r="G194" s="71"/>
      <c r="H194" s="71"/>
      <c r="I194" s="71"/>
    </row>
    <row r="195" spans="1:9" ht="15.75" customHeight="1" x14ac:dyDescent="0.25">
      <c r="A195" s="71"/>
      <c r="C195" s="70"/>
      <c r="D195" s="71"/>
      <c r="E195" s="71"/>
      <c r="F195" s="71"/>
      <c r="G195" s="71"/>
      <c r="H195" s="71"/>
      <c r="I195" s="71"/>
    </row>
    <row r="196" spans="1:9" ht="15.75" customHeight="1" x14ac:dyDescent="0.25">
      <c r="A196" s="71"/>
      <c r="C196" s="70"/>
      <c r="D196" s="71"/>
      <c r="E196" s="71"/>
      <c r="F196" s="71"/>
      <c r="G196" s="71"/>
      <c r="H196" s="71"/>
      <c r="I196" s="71"/>
    </row>
    <row r="197" spans="1:9" ht="15.75" customHeight="1" x14ac:dyDescent="0.25">
      <c r="A197" s="71"/>
      <c r="C197" s="70"/>
      <c r="D197" s="71"/>
      <c r="E197" s="71"/>
      <c r="F197" s="71"/>
      <c r="G197" s="71"/>
      <c r="H197" s="71"/>
      <c r="I197" s="71"/>
    </row>
    <row r="198" spans="1:9" ht="15.75" customHeight="1" x14ac:dyDescent="0.25">
      <c r="A198" s="71"/>
      <c r="C198" s="70"/>
      <c r="D198" s="71"/>
      <c r="E198" s="71"/>
      <c r="F198" s="71"/>
      <c r="G198" s="71"/>
      <c r="H198" s="71"/>
      <c r="I198" s="71"/>
    </row>
    <row r="199" spans="1:9" ht="15.75" customHeight="1" x14ac:dyDescent="0.25">
      <c r="A199" s="71"/>
      <c r="C199" s="70"/>
      <c r="D199" s="71"/>
      <c r="E199" s="71"/>
      <c r="F199" s="71"/>
      <c r="G199" s="71"/>
      <c r="H199" s="71"/>
      <c r="I199" s="71"/>
    </row>
    <row r="200" spans="1:9" ht="15.75" customHeight="1" x14ac:dyDescent="0.25">
      <c r="A200" s="71"/>
      <c r="C200" s="70"/>
      <c r="D200" s="71"/>
      <c r="E200" s="71"/>
      <c r="F200" s="71"/>
      <c r="G200" s="71"/>
      <c r="H200" s="71"/>
      <c r="I200" s="71"/>
    </row>
    <row r="201" spans="1:9" ht="15.75" customHeight="1" x14ac:dyDescent="0.25">
      <c r="A201" s="71"/>
      <c r="C201" s="70"/>
      <c r="D201" s="71"/>
      <c r="E201" s="71"/>
      <c r="F201" s="71"/>
      <c r="G201" s="71"/>
      <c r="H201" s="71"/>
      <c r="I201" s="71"/>
    </row>
    <row r="202" spans="1:9" ht="15.75" customHeight="1" x14ac:dyDescent="0.25">
      <c r="A202" s="71"/>
      <c r="C202" s="70"/>
      <c r="D202" s="71"/>
      <c r="E202" s="71"/>
      <c r="F202" s="71"/>
      <c r="G202" s="71"/>
      <c r="H202" s="71"/>
      <c r="I202" s="71"/>
    </row>
    <row r="203" spans="1:9" ht="15.75" customHeight="1" x14ac:dyDescent="0.25">
      <c r="A203" s="71"/>
      <c r="C203" s="70"/>
      <c r="D203" s="71"/>
      <c r="E203" s="71"/>
      <c r="F203" s="71"/>
      <c r="G203" s="71"/>
      <c r="H203" s="71"/>
      <c r="I203" s="71"/>
    </row>
    <row r="204" spans="1:9" ht="15.75" customHeight="1" x14ac:dyDescent="0.25">
      <c r="A204" s="71"/>
      <c r="C204" s="70"/>
      <c r="D204" s="71"/>
      <c r="E204" s="71"/>
      <c r="F204" s="71"/>
      <c r="G204" s="71"/>
      <c r="H204" s="71"/>
      <c r="I204" s="71"/>
    </row>
    <row r="205" spans="1:9" ht="15.75" customHeight="1" x14ac:dyDescent="0.25">
      <c r="A205" s="71"/>
      <c r="C205" s="70"/>
      <c r="D205" s="71"/>
      <c r="E205" s="71"/>
      <c r="F205" s="71"/>
      <c r="G205" s="71"/>
      <c r="H205" s="71"/>
      <c r="I205" s="71"/>
    </row>
    <row r="206" spans="1:9" ht="15.75" customHeight="1" x14ac:dyDescent="0.25">
      <c r="A206" s="71"/>
      <c r="C206" s="70"/>
      <c r="D206" s="71"/>
      <c r="E206" s="71"/>
      <c r="F206" s="71"/>
      <c r="G206" s="71"/>
      <c r="H206" s="71"/>
      <c r="I206" s="71"/>
    </row>
    <row r="207" spans="1:9" ht="15.75" customHeight="1" x14ac:dyDescent="0.25">
      <c r="A207" s="71"/>
      <c r="C207" s="70"/>
      <c r="D207" s="71"/>
      <c r="E207" s="71"/>
      <c r="F207" s="71"/>
      <c r="G207" s="71"/>
      <c r="H207" s="71"/>
      <c r="I207" s="71"/>
    </row>
    <row r="208" spans="1:9" ht="15.75" customHeight="1" x14ac:dyDescent="0.25">
      <c r="A208" s="71"/>
      <c r="C208" s="70"/>
      <c r="D208" s="71"/>
      <c r="E208" s="71"/>
      <c r="F208" s="71"/>
      <c r="G208" s="71"/>
      <c r="H208" s="71"/>
      <c r="I208" s="71"/>
    </row>
    <row r="209" spans="1:9" ht="15.75" customHeight="1" x14ac:dyDescent="0.25">
      <c r="A209" s="71"/>
      <c r="C209" s="70"/>
      <c r="D209" s="71"/>
      <c r="E209" s="71"/>
      <c r="F209" s="71"/>
      <c r="G209" s="71"/>
      <c r="H209" s="71"/>
      <c r="I209" s="71"/>
    </row>
    <row r="210" spans="1:9" ht="15.75" customHeight="1" x14ac:dyDescent="0.25">
      <c r="A210" s="71"/>
      <c r="C210" s="70"/>
      <c r="D210" s="71"/>
      <c r="E210" s="71"/>
      <c r="F210" s="71"/>
      <c r="G210" s="71"/>
      <c r="H210" s="71"/>
      <c r="I210" s="71"/>
    </row>
    <row r="211" spans="1:9" ht="15.75" customHeight="1" x14ac:dyDescent="0.25">
      <c r="A211" s="71"/>
      <c r="C211" s="70"/>
      <c r="D211" s="71"/>
      <c r="E211" s="71"/>
      <c r="F211" s="71"/>
      <c r="G211" s="71"/>
      <c r="H211" s="71"/>
      <c r="I211" s="71"/>
    </row>
    <row r="212" spans="1:9" ht="15.75" customHeight="1" x14ac:dyDescent="0.25">
      <c r="A212" s="71"/>
      <c r="C212" s="70"/>
      <c r="D212" s="71"/>
      <c r="E212" s="71"/>
      <c r="F212" s="71"/>
      <c r="G212" s="71"/>
      <c r="H212" s="71"/>
      <c r="I212" s="71"/>
    </row>
    <row r="213" spans="1:9" ht="15.75" customHeight="1" x14ac:dyDescent="0.25">
      <c r="A213" s="71"/>
      <c r="C213" s="70"/>
      <c r="D213" s="71"/>
      <c r="E213" s="71"/>
      <c r="F213" s="71"/>
      <c r="G213" s="71"/>
      <c r="H213" s="71"/>
      <c r="I213" s="71"/>
    </row>
    <row r="214" spans="1:9" ht="15.75" customHeight="1" x14ac:dyDescent="0.25">
      <c r="A214" s="71"/>
      <c r="C214" s="70"/>
      <c r="D214" s="71"/>
      <c r="E214" s="71"/>
      <c r="F214" s="71"/>
      <c r="G214" s="71"/>
      <c r="H214" s="71"/>
      <c r="I214" s="71"/>
    </row>
    <row r="215" spans="1:9" ht="15.75" customHeight="1" x14ac:dyDescent="0.25">
      <c r="A215" s="71"/>
      <c r="C215" s="70"/>
      <c r="D215" s="71"/>
      <c r="E215" s="71"/>
      <c r="F215" s="71"/>
      <c r="G215" s="71"/>
      <c r="H215" s="71"/>
      <c r="I215" s="71"/>
    </row>
    <row r="216" spans="1:9" ht="15.75" customHeight="1" x14ac:dyDescent="0.25">
      <c r="A216" s="71"/>
      <c r="C216" s="70"/>
      <c r="D216" s="71"/>
      <c r="E216" s="71"/>
      <c r="F216" s="71"/>
      <c r="G216" s="71"/>
      <c r="H216" s="71"/>
      <c r="I216" s="71"/>
    </row>
    <row r="217" spans="1:9" ht="15.75" customHeight="1" x14ac:dyDescent="0.25">
      <c r="A217" s="71"/>
      <c r="C217" s="70"/>
      <c r="D217" s="71"/>
      <c r="E217" s="71"/>
      <c r="F217" s="71"/>
      <c r="G217" s="71"/>
      <c r="H217" s="71"/>
      <c r="I217" s="71"/>
    </row>
    <row r="218" spans="1:9" ht="15.75" customHeight="1" x14ac:dyDescent="0.25">
      <c r="A218" s="71"/>
      <c r="C218" s="70"/>
      <c r="D218" s="71"/>
      <c r="E218" s="71"/>
      <c r="F218" s="71"/>
      <c r="G218" s="71"/>
      <c r="H218" s="71"/>
      <c r="I218" s="71"/>
    </row>
    <row r="219" spans="1:9" ht="15.75" customHeight="1" x14ac:dyDescent="0.25">
      <c r="A219" s="71"/>
      <c r="C219" s="70"/>
      <c r="D219" s="71"/>
      <c r="E219" s="71"/>
      <c r="F219" s="71"/>
      <c r="G219" s="71"/>
      <c r="H219" s="71"/>
      <c r="I219" s="71"/>
    </row>
    <row r="220" spans="1:9" ht="15.75" customHeight="1" x14ac:dyDescent="0.25">
      <c r="A220" s="71"/>
      <c r="C220" s="70"/>
      <c r="D220" s="71"/>
      <c r="E220" s="71"/>
      <c r="F220" s="71"/>
      <c r="G220" s="71"/>
      <c r="H220" s="71"/>
      <c r="I220" s="71"/>
    </row>
    <row r="221" spans="1:9" ht="15.75" customHeight="1" x14ac:dyDescent="0.25">
      <c r="A221" s="71"/>
      <c r="C221" s="70"/>
      <c r="D221" s="71"/>
      <c r="E221" s="71"/>
      <c r="F221" s="71"/>
      <c r="G221" s="71"/>
      <c r="H221" s="71"/>
      <c r="I221" s="71"/>
    </row>
    <row r="222" spans="1:9" ht="15.75" customHeight="1" x14ac:dyDescent="0.25">
      <c r="A222" s="71"/>
      <c r="C222" s="70"/>
      <c r="D222" s="71"/>
      <c r="E222" s="71"/>
      <c r="F222" s="71"/>
      <c r="G222" s="71"/>
      <c r="H222" s="71"/>
      <c r="I222" s="71"/>
    </row>
    <row r="223" spans="1:9" ht="15.75" customHeight="1" x14ac:dyDescent="0.25">
      <c r="A223" s="71"/>
      <c r="C223" s="70"/>
      <c r="D223" s="71"/>
      <c r="E223" s="71"/>
      <c r="F223" s="71"/>
      <c r="G223" s="71"/>
      <c r="H223" s="71"/>
      <c r="I223" s="71"/>
    </row>
    <row r="224" spans="1:9" ht="15.75" customHeight="1" x14ac:dyDescent="0.25">
      <c r="A224" s="71"/>
      <c r="C224" s="70"/>
      <c r="D224" s="71"/>
      <c r="E224" s="71"/>
      <c r="F224" s="71"/>
      <c r="G224" s="71"/>
      <c r="H224" s="71"/>
      <c r="I224" s="71"/>
    </row>
    <row r="225" spans="1:9" ht="15.75" customHeight="1" x14ac:dyDescent="0.25">
      <c r="A225" s="71"/>
      <c r="C225" s="70"/>
      <c r="D225" s="71"/>
      <c r="E225" s="71"/>
      <c r="F225" s="71"/>
      <c r="G225" s="71"/>
      <c r="H225" s="71"/>
      <c r="I225" s="71"/>
    </row>
    <row r="226" spans="1:9" ht="15.75" customHeight="1" x14ac:dyDescent="0.25">
      <c r="A226" s="71"/>
      <c r="C226" s="70"/>
      <c r="D226" s="71"/>
      <c r="E226" s="71"/>
      <c r="F226" s="71"/>
      <c r="G226" s="71"/>
      <c r="H226" s="71"/>
      <c r="I226" s="71"/>
    </row>
    <row r="227" spans="1:9" ht="15.75" customHeight="1" x14ac:dyDescent="0.25">
      <c r="A227" s="71"/>
      <c r="C227" s="70"/>
      <c r="D227" s="71"/>
      <c r="E227" s="71"/>
      <c r="F227" s="71"/>
      <c r="G227" s="71"/>
      <c r="H227" s="71"/>
      <c r="I227" s="71"/>
    </row>
    <row r="228" spans="1:9" ht="15.75" customHeight="1" x14ac:dyDescent="0.25">
      <c r="A228" s="71"/>
      <c r="C228" s="70"/>
      <c r="D228" s="71"/>
      <c r="E228" s="71"/>
      <c r="F228" s="71"/>
      <c r="G228" s="71"/>
      <c r="H228" s="71"/>
      <c r="I228" s="71"/>
    </row>
    <row r="229" spans="1:9" ht="15.75" customHeight="1" x14ac:dyDescent="0.25">
      <c r="A229" s="71"/>
      <c r="C229" s="70"/>
      <c r="D229" s="71"/>
      <c r="E229" s="71"/>
      <c r="F229" s="71"/>
      <c r="G229" s="71"/>
      <c r="H229" s="71"/>
      <c r="I229" s="71"/>
    </row>
    <row r="230" spans="1:9" ht="15.75" customHeight="1" x14ac:dyDescent="0.25">
      <c r="A230" s="71"/>
      <c r="C230" s="70"/>
      <c r="D230" s="71"/>
      <c r="E230" s="71"/>
      <c r="F230" s="71"/>
      <c r="G230" s="71"/>
      <c r="H230" s="71"/>
      <c r="I230" s="71"/>
    </row>
    <row r="231" spans="1:9" ht="15.75" customHeight="1" x14ac:dyDescent="0.25">
      <c r="A231" s="71"/>
      <c r="C231" s="70"/>
      <c r="D231" s="71"/>
      <c r="E231" s="71"/>
      <c r="F231" s="71"/>
      <c r="G231" s="71"/>
      <c r="H231" s="71"/>
      <c r="I231" s="71"/>
    </row>
    <row r="232" spans="1:9" ht="15.75" customHeight="1" x14ac:dyDescent="0.25">
      <c r="A232" s="71"/>
      <c r="C232" s="70"/>
      <c r="D232" s="71"/>
      <c r="E232" s="71"/>
      <c r="F232" s="71"/>
      <c r="G232" s="71"/>
      <c r="H232" s="71"/>
      <c r="I232" s="71"/>
    </row>
    <row r="233" spans="1:9" ht="15.75" customHeight="1" x14ac:dyDescent="0.25">
      <c r="A233" s="71"/>
      <c r="C233" s="70"/>
      <c r="D233" s="71"/>
      <c r="E233" s="71"/>
      <c r="F233" s="71"/>
      <c r="G233" s="71"/>
      <c r="H233" s="71"/>
      <c r="I233" s="71"/>
    </row>
    <row r="234" spans="1:9" ht="15.75" customHeight="1" x14ac:dyDescent="0.25">
      <c r="A234" s="71"/>
      <c r="C234" s="70"/>
      <c r="D234" s="71"/>
      <c r="E234" s="71"/>
      <c r="F234" s="71"/>
      <c r="G234" s="71"/>
      <c r="H234" s="71"/>
      <c r="I234" s="71"/>
    </row>
    <row r="235" spans="1:9" ht="15.75" customHeight="1" x14ac:dyDescent="0.25">
      <c r="A235" s="71"/>
      <c r="C235" s="70"/>
      <c r="D235" s="71"/>
      <c r="E235" s="71"/>
      <c r="F235" s="71"/>
      <c r="G235" s="71"/>
      <c r="H235" s="71"/>
      <c r="I235" s="71"/>
    </row>
    <row r="236" spans="1:9" ht="15.75" customHeight="1" x14ac:dyDescent="0.25">
      <c r="A236" s="71"/>
      <c r="C236" s="70"/>
      <c r="D236" s="71"/>
      <c r="E236" s="71"/>
      <c r="F236" s="71"/>
      <c r="G236" s="71"/>
      <c r="H236" s="71"/>
      <c r="I236" s="71"/>
    </row>
    <row r="237" spans="1:9" ht="15.75" customHeight="1" x14ac:dyDescent="0.25">
      <c r="A237" s="71"/>
      <c r="C237" s="70"/>
      <c r="D237" s="71"/>
      <c r="E237" s="71"/>
      <c r="F237" s="71"/>
      <c r="G237" s="71"/>
      <c r="H237" s="71"/>
      <c r="I237" s="71"/>
    </row>
    <row r="238" spans="1:9" ht="15.75" customHeight="1" x14ac:dyDescent="0.25">
      <c r="A238" s="71"/>
      <c r="C238" s="70"/>
      <c r="D238" s="71"/>
      <c r="E238" s="71"/>
      <c r="F238" s="71"/>
      <c r="G238" s="71"/>
      <c r="H238" s="71"/>
      <c r="I238" s="71"/>
    </row>
    <row r="239" spans="1:9" ht="15.75" customHeight="1" x14ac:dyDescent="0.25">
      <c r="A239" s="71"/>
      <c r="C239" s="70"/>
      <c r="D239" s="71"/>
      <c r="E239" s="71"/>
      <c r="F239" s="71"/>
      <c r="G239" s="71"/>
      <c r="H239" s="71"/>
      <c r="I239" s="71"/>
    </row>
    <row r="240" spans="1:9" ht="15.75" customHeight="1" x14ac:dyDescent="0.25">
      <c r="A240" s="71"/>
      <c r="C240" s="70"/>
      <c r="D240" s="71"/>
      <c r="E240" s="71"/>
      <c r="F240" s="71"/>
      <c r="G240" s="71"/>
      <c r="H240" s="71"/>
      <c r="I240" s="71"/>
    </row>
    <row r="241" spans="1:9" ht="15.75" customHeight="1" x14ac:dyDescent="0.25">
      <c r="A241" s="71"/>
      <c r="C241" s="70"/>
      <c r="D241" s="71"/>
      <c r="E241" s="71"/>
      <c r="F241" s="71"/>
      <c r="G241" s="71"/>
      <c r="H241" s="71"/>
      <c r="I241" s="71"/>
    </row>
    <row r="242" spans="1:9" ht="15.75" customHeight="1" x14ac:dyDescent="0.25">
      <c r="A242" s="71"/>
      <c r="C242" s="70"/>
      <c r="D242" s="71"/>
      <c r="E242" s="71"/>
      <c r="F242" s="71"/>
      <c r="G242" s="71"/>
      <c r="H242" s="71"/>
      <c r="I242" s="71"/>
    </row>
    <row r="243" spans="1:9" ht="15.75" customHeight="1" x14ac:dyDescent="0.25">
      <c r="A243" s="71"/>
      <c r="C243" s="70"/>
      <c r="D243" s="71"/>
      <c r="E243" s="71"/>
      <c r="F243" s="71"/>
      <c r="G243" s="71"/>
      <c r="H243" s="71"/>
      <c r="I243" s="71"/>
    </row>
    <row r="244" spans="1:9" ht="15.75" customHeight="1" x14ac:dyDescent="0.25">
      <c r="A244" s="71"/>
      <c r="C244" s="70"/>
      <c r="D244" s="71"/>
      <c r="E244" s="71"/>
      <c r="F244" s="71"/>
      <c r="G244" s="71"/>
      <c r="H244" s="71"/>
      <c r="I244" s="71"/>
    </row>
    <row r="245" spans="1:9" ht="15.75" customHeight="1" x14ac:dyDescent="0.25">
      <c r="A245" s="71"/>
      <c r="C245" s="70"/>
      <c r="D245" s="71"/>
      <c r="E245" s="71"/>
      <c r="F245" s="71"/>
      <c r="G245" s="71"/>
      <c r="H245" s="71"/>
      <c r="I245" s="71"/>
    </row>
    <row r="246" spans="1:9" ht="15.75" customHeight="1" x14ac:dyDescent="0.25">
      <c r="A246" s="71"/>
      <c r="C246" s="70"/>
      <c r="D246" s="71"/>
      <c r="E246" s="71"/>
      <c r="F246" s="71"/>
      <c r="G246" s="71"/>
      <c r="H246" s="71"/>
      <c r="I246" s="71"/>
    </row>
    <row r="247" spans="1:9" ht="15.75" customHeight="1" x14ac:dyDescent="0.25">
      <c r="A247" s="71"/>
      <c r="C247" s="70"/>
      <c r="D247" s="71"/>
      <c r="E247" s="71"/>
      <c r="F247" s="71"/>
      <c r="G247" s="71"/>
      <c r="H247" s="71"/>
      <c r="I247" s="71"/>
    </row>
    <row r="248" spans="1:9" ht="15.75" customHeight="1" x14ac:dyDescent="0.25">
      <c r="A248" s="71"/>
      <c r="C248" s="70"/>
      <c r="D248" s="71"/>
      <c r="E248" s="71"/>
      <c r="F248" s="71"/>
      <c r="G248" s="71"/>
      <c r="H248" s="71"/>
      <c r="I248" s="71"/>
    </row>
    <row r="249" spans="1:9" ht="15.75" customHeight="1" x14ac:dyDescent="0.25">
      <c r="A249" s="71"/>
      <c r="C249" s="70"/>
      <c r="D249" s="71"/>
      <c r="E249" s="71"/>
      <c r="F249" s="71"/>
      <c r="G249" s="71"/>
      <c r="H249" s="71"/>
      <c r="I249" s="71"/>
    </row>
    <row r="250" spans="1:9" ht="15.75" customHeight="1" x14ac:dyDescent="0.25">
      <c r="A250" s="71"/>
      <c r="C250" s="70"/>
      <c r="D250" s="71"/>
      <c r="E250" s="71"/>
      <c r="F250" s="71"/>
      <c r="G250" s="71"/>
      <c r="H250" s="71"/>
      <c r="I250" s="71"/>
    </row>
    <row r="251" spans="1:9" ht="15.75" customHeight="1" x14ac:dyDescent="0.25">
      <c r="A251" s="71"/>
      <c r="C251" s="70"/>
      <c r="D251" s="71"/>
      <c r="E251" s="71"/>
      <c r="F251" s="71"/>
      <c r="G251" s="71"/>
      <c r="H251" s="71"/>
      <c r="I251" s="71"/>
    </row>
    <row r="252" spans="1:9" ht="15.75" customHeight="1" x14ac:dyDescent="0.25">
      <c r="A252" s="71"/>
      <c r="C252" s="70"/>
      <c r="D252" s="71"/>
      <c r="E252" s="71"/>
      <c r="F252" s="71"/>
      <c r="G252" s="71"/>
      <c r="H252" s="71"/>
      <c r="I252" s="71"/>
    </row>
    <row r="253" spans="1:9" ht="15.75" customHeight="1" x14ac:dyDescent="0.25">
      <c r="A253" s="71"/>
      <c r="C253" s="70"/>
      <c r="D253" s="71"/>
      <c r="E253" s="71"/>
      <c r="F253" s="71"/>
      <c r="G253" s="71"/>
      <c r="H253" s="71"/>
      <c r="I253" s="71"/>
    </row>
    <row r="254" spans="1:9" ht="15.75" customHeight="1" x14ac:dyDescent="0.25">
      <c r="A254" s="71"/>
      <c r="C254" s="70"/>
      <c r="D254" s="71"/>
      <c r="E254" s="71"/>
      <c r="F254" s="71"/>
      <c r="G254" s="71"/>
      <c r="H254" s="71"/>
      <c r="I254" s="71"/>
    </row>
    <row r="255" spans="1:9" ht="15.75" customHeight="1" x14ac:dyDescent="0.25">
      <c r="A255" s="71"/>
      <c r="C255" s="70"/>
      <c r="D255" s="71"/>
      <c r="E255" s="71"/>
      <c r="F255" s="71"/>
      <c r="G255" s="71"/>
      <c r="H255" s="71"/>
      <c r="I255" s="71"/>
    </row>
    <row r="256" spans="1:9" ht="15.75" customHeight="1" x14ac:dyDescent="0.25">
      <c r="A256" s="71"/>
      <c r="C256" s="70"/>
      <c r="D256" s="71"/>
      <c r="E256" s="71"/>
      <c r="F256" s="71"/>
      <c r="G256" s="71"/>
      <c r="H256" s="71"/>
      <c r="I256" s="71"/>
    </row>
    <row r="257" spans="1:9" ht="15.75" customHeight="1" x14ac:dyDescent="0.25">
      <c r="A257" s="71"/>
      <c r="C257" s="70"/>
      <c r="D257" s="71"/>
      <c r="E257" s="71"/>
      <c r="F257" s="71"/>
      <c r="G257" s="71"/>
      <c r="H257" s="71"/>
      <c r="I257" s="71"/>
    </row>
    <row r="258" spans="1:9" ht="15.75" customHeight="1" x14ac:dyDescent="0.25">
      <c r="A258" s="71"/>
      <c r="C258" s="70"/>
      <c r="D258" s="71"/>
      <c r="E258" s="71"/>
      <c r="F258" s="71"/>
      <c r="G258" s="71"/>
      <c r="H258" s="71"/>
      <c r="I258" s="71"/>
    </row>
    <row r="259" spans="1:9" ht="15.75" customHeight="1" x14ac:dyDescent="0.25">
      <c r="A259" s="71"/>
      <c r="C259" s="70"/>
      <c r="D259" s="71"/>
      <c r="E259" s="71"/>
      <c r="F259" s="71"/>
      <c r="G259" s="71"/>
      <c r="H259" s="71"/>
      <c r="I259" s="71"/>
    </row>
    <row r="260" spans="1:9" ht="15.75" customHeight="1" x14ac:dyDescent="0.25">
      <c r="A260" s="71"/>
      <c r="C260" s="70"/>
      <c r="D260" s="71"/>
      <c r="E260" s="71"/>
      <c r="F260" s="71"/>
      <c r="G260" s="71"/>
      <c r="H260" s="71"/>
      <c r="I260" s="71"/>
    </row>
    <row r="261" spans="1:9" ht="15.75" customHeight="1" x14ac:dyDescent="0.25">
      <c r="A261" s="71"/>
      <c r="C261" s="70"/>
      <c r="D261" s="71"/>
      <c r="E261" s="71"/>
      <c r="F261" s="71"/>
      <c r="G261" s="71"/>
      <c r="H261" s="71"/>
      <c r="I261" s="71"/>
    </row>
    <row r="262" spans="1:9" ht="15.75" customHeight="1" x14ac:dyDescent="0.25">
      <c r="A262" s="71"/>
      <c r="C262" s="70"/>
      <c r="D262" s="71"/>
      <c r="E262" s="71"/>
      <c r="F262" s="71"/>
      <c r="G262" s="71"/>
      <c r="H262" s="71"/>
      <c r="I262" s="71"/>
    </row>
    <row r="263" spans="1:9" ht="15.75" customHeight="1" x14ac:dyDescent="0.25">
      <c r="A263" s="71"/>
      <c r="C263" s="70"/>
      <c r="D263" s="71"/>
      <c r="E263" s="71"/>
      <c r="F263" s="71"/>
      <c r="G263" s="71"/>
      <c r="H263" s="71"/>
      <c r="I263" s="71"/>
    </row>
    <row r="264" spans="1:9" ht="15.75" customHeight="1" x14ac:dyDescent="0.25">
      <c r="A264" s="71"/>
      <c r="C264" s="70"/>
      <c r="D264" s="71"/>
      <c r="E264" s="71"/>
      <c r="F264" s="71"/>
      <c r="G264" s="71"/>
      <c r="H264" s="71"/>
      <c r="I264" s="71"/>
    </row>
    <row r="265" spans="1:9" ht="15.75" customHeight="1" x14ac:dyDescent="0.25">
      <c r="A265" s="71"/>
      <c r="C265" s="70"/>
      <c r="D265" s="71"/>
      <c r="E265" s="71"/>
      <c r="F265" s="71"/>
      <c r="G265" s="71"/>
      <c r="H265" s="71"/>
      <c r="I265" s="71"/>
    </row>
    <row r="266" spans="1:9" ht="15.75" customHeight="1" x14ac:dyDescent="0.25">
      <c r="A266" s="71"/>
      <c r="C266" s="70"/>
      <c r="D266" s="71"/>
      <c r="E266" s="71"/>
      <c r="F266" s="71"/>
      <c r="G266" s="71"/>
      <c r="H266" s="71"/>
      <c r="I266" s="71"/>
    </row>
    <row r="267" spans="1:9" ht="15.75" customHeight="1" x14ac:dyDescent="0.25">
      <c r="A267" s="71"/>
      <c r="C267" s="70"/>
      <c r="D267" s="71"/>
      <c r="E267" s="71"/>
      <c r="F267" s="71"/>
      <c r="G267" s="71"/>
      <c r="H267" s="71"/>
      <c r="I267" s="71"/>
    </row>
    <row r="268" spans="1:9" ht="15.75" customHeight="1" x14ac:dyDescent="0.25">
      <c r="A268" s="71"/>
      <c r="C268" s="70"/>
      <c r="D268" s="71"/>
      <c r="E268" s="71"/>
      <c r="F268" s="71"/>
      <c r="G268" s="71"/>
      <c r="H268" s="71"/>
      <c r="I268" s="71"/>
    </row>
    <row r="269" spans="1:9" ht="15.75" customHeight="1" x14ac:dyDescent="0.25">
      <c r="A269" s="71"/>
      <c r="C269" s="70"/>
      <c r="D269" s="71"/>
      <c r="E269" s="71"/>
      <c r="F269" s="71"/>
      <c r="G269" s="71"/>
      <c r="H269" s="71"/>
      <c r="I269" s="71"/>
    </row>
    <row r="270" spans="1:9" ht="15.75" customHeight="1" x14ac:dyDescent="0.25">
      <c r="A270" s="71"/>
      <c r="C270" s="70"/>
      <c r="D270" s="71"/>
      <c r="E270" s="71"/>
      <c r="F270" s="71"/>
      <c r="G270" s="71"/>
      <c r="H270" s="71"/>
      <c r="I270" s="71"/>
    </row>
    <row r="271" spans="1:9" ht="15.75" customHeight="1" x14ac:dyDescent="0.25">
      <c r="A271" s="71"/>
      <c r="C271" s="70"/>
      <c r="D271" s="71"/>
      <c r="E271" s="71"/>
      <c r="F271" s="71"/>
      <c r="G271" s="71"/>
      <c r="H271" s="71"/>
      <c r="I271" s="71"/>
    </row>
    <row r="272" spans="1:9" ht="15.75" customHeight="1" x14ac:dyDescent="0.25">
      <c r="A272" s="71"/>
      <c r="C272" s="70"/>
      <c r="D272" s="71"/>
      <c r="E272" s="71"/>
      <c r="F272" s="71"/>
      <c r="G272" s="71"/>
      <c r="H272" s="71"/>
      <c r="I272" s="71"/>
    </row>
    <row r="273" spans="1:9" ht="15.75" customHeight="1" x14ac:dyDescent="0.25">
      <c r="A273" s="71"/>
      <c r="C273" s="70"/>
      <c r="D273" s="71"/>
      <c r="E273" s="71"/>
      <c r="F273" s="71"/>
      <c r="G273" s="71"/>
      <c r="H273" s="71"/>
      <c r="I273" s="71"/>
    </row>
    <row r="274" spans="1:9" ht="15.75" customHeight="1" x14ac:dyDescent="0.25">
      <c r="A274" s="71"/>
      <c r="C274" s="70"/>
      <c r="D274" s="71"/>
      <c r="E274" s="71"/>
      <c r="F274" s="71"/>
      <c r="G274" s="71"/>
      <c r="H274" s="71"/>
      <c r="I274" s="71"/>
    </row>
    <row r="275" spans="1:9" ht="15.75" customHeight="1" x14ac:dyDescent="0.25">
      <c r="A275" s="71"/>
      <c r="C275" s="70"/>
      <c r="D275" s="71"/>
      <c r="E275" s="71"/>
      <c r="F275" s="71"/>
      <c r="G275" s="71"/>
      <c r="H275" s="71"/>
      <c r="I275" s="71"/>
    </row>
    <row r="276" spans="1:9" ht="15.75" customHeight="1" x14ac:dyDescent="0.25">
      <c r="A276" s="71"/>
      <c r="C276" s="70"/>
      <c r="D276" s="71"/>
      <c r="E276" s="71"/>
      <c r="F276" s="71"/>
      <c r="G276" s="71"/>
      <c r="H276" s="71"/>
      <c r="I276" s="71"/>
    </row>
    <row r="277" spans="1:9" ht="15.75" customHeight="1" x14ac:dyDescent="0.25">
      <c r="A277" s="71"/>
      <c r="C277" s="70"/>
      <c r="D277" s="71"/>
      <c r="E277" s="71"/>
      <c r="F277" s="71"/>
      <c r="G277" s="71"/>
      <c r="H277" s="71"/>
      <c r="I277" s="71"/>
    </row>
    <row r="278" spans="1:9" ht="15.75" customHeight="1" x14ac:dyDescent="0.25">
      <c r="A278" s="71"/>
      <c r="C278" s="70"/>
      <c r="D278" s="71"/>
      <c r="E278" s="71"/>
      <c r="F278" s="71"/>
      <c r="G278" s="71"/>
      <c r="H278" s="71"/>
      <c r="I278" s="71"/>
    </row>
    <row r="279" spans="1:9" ht="15.75" customHeight="1" x14ac:dyDescent="0.25">
      <c r="A279" s="71"/>
      <c r="C279" s="70"/>
      <c r="D279" s="71"/>
      <c r="E279" s="71"/>
      <c r="F279" s="71"/>
      <c r="G279" s="71"/>
      <c r="H279" s="71"/>
      <c r="I279" s="71"/>
    </row>
    <row r="280" spans="1:9" ht="15.75" customHeight="1" x14ac:dyDescent="0.25">
      <c r="A280" s="71"/>
      <c r="C280" s="70"/>
      <c r="D280" s="71"/>
      <c r="E280" s="71"/>
      <c r="F280" s="71"/>
      <c r="G280" s="71"/>
      <c r="H280" s="71"/>
      <c r="I280" s="71"/>
    </row>
    <row r="281" spans="1:9" ht="15.75" customHeight="1" x14ac:dyDescent="0.25">
      <c r="A281" s="71"/>
      <c r="C281" s="70"/>
      <c r="D281" s="71"/>
      <c r="E281" s="71"/>
      <c r="F281" s="71"/>
      <c r="G281" s="71"/>
      <c r="H281" s="71"/>
      <c r="I281" s="71"/>
    </row>
    <row r="282" spans="1:9" ht="15.75" customHeight="1" x14ac:dyDescent="0.25">
      <c r="A282" s="71"/>
      <c r="C282" s="70"/>
      <c r="D282" s="71"/>
      <c r="E282" s="71"/>
      <c r="F282" s="71"/>
      <c r="G282" s="71"/>
      <c r="H282" s="71"/>
      <c r="I282" s="71"/>
    </row>
    <row r="283" spans="1:9" ht="15.75" customHeight="1" x14ac:dyDescent="0.25">
      <c r="A283" s="71"/>
      <c r="C283" s="70"/>
      <c r="D283" s="71"/>
      <c r="E283" s="71"/>
      <c r="F283" s="71"/>
      <c r="G283" s="71"/>
      <c r="H283" s="71"/>
      <c r="I283" s="71"/>
    </row>
    <row r="284" spans="1:9" ht="15.75" customHeight="1" x14ac:dyDescent="0.25">
      <c r="A284" s="71"/>
      <c r="C284" s="70"/>
      <c r="D284" s="71"/>
      <c r="E284" s="71"/>
      <c r="F284" s="71"/>
      <c r="G284" s="71"/>
      <c r="H284" s="71"/>
      <c r="I284" s="71"/>
    </row>
    <row r="285" spans="1:9" ht="15.75" customHeight="1" x14ac:dyDescent="0.25">
      <c r="A285" s="71"/>
      <c r="C285" s="70"/>
      <c r="D285" s="71"/>
      <c r="E285" s="71"/>
      <c r="F285" s="71"/>
      <c r="G285" s="71"/>
      <c r="H285" s="71"/>
      <c r="I285" s="71"/>
    </row>
    <row r="286" spans="1:9" ht="15.75" customHeight="1" x14ac:dyDescent="0.25">
      <c r="A286" s="71"/>
      <c r="C286" s="70"/>
      <c r="D286" s="71"/>
      <c r="E286" s="71"/>
      <c r="F286" s="71"/>
      <c r="G286" s="71"/>
      <c r="H286" s="71"/>
      <c r="I286" s="71"/>
    </row>
    <row r="287" spans="1:9" ht="15.75" customHeight="1" x14ac:dyDescent="0.25">
      <c r="A287" s="71"/>
      <c r="C287" s="70"/>
      <c r="D287" s="71"/>
      <c r="E287" s="71"/>
      <c r="F287" s="71"/>
      <c r="G287" s="71"/>
      <c r="H287" s="71"/>
      <c r="I287" s="71"/>
    </row>
    <row r="288" spans="1:9" ht="15.75" customHeight="1" x14ac:dyDescent="0.25">
      <c r="A288" s="71"/>
      <c r="C288" s="70"/>
      <c r="D288" s="71"/>
      <c r="E288" s="71"/>
      <c r="F288" s="71"/>
      <c r="G288" s="71"/>
      <c r="H288" s="71"/>
      <c r="I288" s="71"/>
    </row>
    <row r="289" spans="1:9" ht="15.75" customHeight="1" x14ac:dyDescent="0.25">
      <c r="A289" s="71"/>
      <c r="C289" s="70"/>
      <c r="D289" s="71"/>
      <c r="E289" s="71"/>
      <c r="F289" s="71"/>
      <c r="G289" s="71"/>
      <c r="H289" s="71"/>
      <c r="I289" s="71"/>
    </row>
    <row r="290" spans="1:9" ht="15.75" customHeight="1" x14ac:dyDescent="0.25">
      <c r="A290" s="71"/>
      <c r="C290" s="70"/>
      <c r="D290" s="71"/>
      <c r="E290" s="71"/>
      <c r="F290" s="71"/>
      <c r="G290" s="71"/>
      <c r="H290" s="71"/>
      <c r="I290" s="71"/>
    </row>
    <row r="291" spans="1:9" ht="15.75" customHeight="1" x14ac:dyDescent="0.25">
      <c r="A291" s="71"/>
      <c r="C291" s="70"/>
      <c r="D291" s="71"/>
      <c r="E291" s="71"/>
      <c r="F291" s="71"/>
      <c r="G291" s="71"/>
      <c r="H291" s="71"/>
      <c r="I291" s="71"/>
    </row>
    <row r="292" spans="1:9" ht="15.75" customHeight="1" x14ac:dyDescent="0.25">
      <c r="A292" s="71"/>
      <c r="C292" s="70"/>
      <c r="D292" s="71"/>
      <c r="E292" s="71"/>
      <c r="F292" s="71"/>
      <c r="G292" s="71"/>
      <c r="H292" s="71"/>
      <c r="I292" s="71"/>
    </row>
    <row r="293" spans="1:9" ht="15.75" customHeight="1" x14ac:dyDescent="0.25">
      <c r="A293" s="71"/>
      <c r="C293" s="70"/>
      <c r="D293" s="71"/>
      <c r="E293" s="71"/>
      <c r="F293" s="71"/>
      <c r="G293" s="71"/>
      <c r="H293" s="71"/>
      <c r="I293" s="71"/>
    </row>
    <row r="294" spans="1:9" ht="15.75" customHeight="1" x14ac:dyDescent="0.25">
      <c r="A294" s="71"/>
      <c r="C294" s="70"/>
      <c r="D294" s="71"/>
      <c r="E294" s="71"/>
      <c r="F294" s="71"/>
      <c r="G294" s="71"/>
      <c r="H294" s="71"/>
      <c r="I294" s="71"/>
    </row>
    <row r="295" spans="1:9" ht="15.75" customHeight="1" x14ac:dyDescent="0.25">
      <c r="A295" s="71"/>
      <c r="C295" s="70"/>
      <c r="D295" s="71"/>
      <c r="E295" s="71"/>
      <c r="F295" s="71"/>
      <c r="G295" s="71"/>
      <c r="H295" s="71"/>
      <c r="I295" s="71"/>
    </row>
    <row r="296" spans="1:9" ht="15.75" customHeight="1" x14ac:dyDescent="0.25">
      <c r="A296" s="71"/>
      <c r="C296" s="70"/>
      <c r="D296" s="71"/>
      <c r="E296" s="71"/>
      <c r="F296" s="71"/>
      <c r="G296" s="71"/>
      <c r="H296" s="71"/>
      <c r="I296" s="71"/>
    </row>
    <row r="297" spans="1:9" ht="15.75" customHeight="1" x14ac:dyDescent="0.25">
      <c r="A297" s="71"/>
      <c r="C297" s="70"/>
      <c r="D297" s="71"/>
      <c r="E297" s="71"/>
      <c r="F297" s="71"/>
      <c r="G297" s="71"/>
      <c r="H297" s="71"/>
      <c r="I297" s="71"/>
    </row>
    <row r="298" spans="1:9" ht="15.75" customHeight="1" x14ac:dyDescent="0.25">
      <c r="A298" s="71"/>
      <c r="C298" s="70"/>
      <c r="D298" s="71"/>
      <c r="E298" s="71"/>
      <c r="F298" s="71"/>
      <c r="G298" s="71"/>
      <c r="H298" s="71"/>
      <c r="I298" s="71"/>
    </row>
    <row r="299" spans="1:9" ht="15.75" customHeight="1" x14ac:dyDescent="0.25">
      <c r="A299" s="71"/>
      <c r="C299" s="70"/>
      <c r="D299" s="71"/>
      <c r="E299" s="71"/>
      <c r="F299" s="71"/>
      <c r="G299" s="71"/>
      <c r="H299" s="71"/>
      <c r="I299" s="71"/>
    </row>
    <row r="300" spans="1:9" ht="15.75" customHeight="1" x14ac:dyDescent="0.25">
      <c r="A300" s="71"/>
      <c r="C300" s="70"/>
      <c r="D300" s="71"/>
      <c r="E300" s="71"/>
      <c r="F300" s="71"/>
      <c r="G300" s="71"/>
      <c r="H300" s="71"/>
      <c r="I300" s="71"/>
    </row>
    <row r="301" spans="1:9" ht="15.75" customHeight="1" x14ac:dyDescent="0.25">
      <c r="A301" s="71"/>
      <c r="C301" s="70"/>
      <c r="D301" s="71"/>
      <c r="E301" s="71"/>
      <c r="F301" s="71"/>
      <c r="G301" s="71"/>
      <c r="H301" s="71"/>
      <c r="I301" s="71"/>
    </row>
    <row r="302" spans="1:9" ht="15.75" customHeight="1" x14ac:dyDescent="0.25">
      <c r="A302" s="71"/>
      <c r="C302" s="70"/>
      <c r="D302" s="71"/>
      <c r="E302" s="71"/>
      <c r="F302" s="71"/>
      <c r="G302" s="71"/>
      <c r="H302" s="71"/>
      <c r="I302" s="71"/>
    </row>
    <row r="303" spans="1:9" ht="15.75" customHeight="1" x14ac:dyDescent="0.25">
      <c r="A303" s="71"/>
      <c r="C303" s="70"/>
      <c r="D303" s="71"/>
      <c r="E303" s="71"/>
      <c r="F303" s="71"/>
      <c r="G303" s="71"/>
      <c r="H303" s="71"/>
      <c r="I303" s="71"/>
    </row>
    <row r="304" spans="1:9" ht="15.75" customHeight="1" x14ac:dyDescent="0.25">
      <c r="A304" s="71"/>
      <c r="C304" s="70"/>
      <c r="D304" s="71"/>
      <c r="E304" s="71"/>
      <c r="F304" s="71"/>
      <c r="G304" s="71"/>
      <c r="H304" s="71"/>
      <c r="I304" s="71"/>
    </row>
    <row r="305" spans="1:9" ht="15.75" customHeight="1" x14ac:dyDescent="0.25">
      <c r="A305" s="71"/>
      <c r="C305" s="70"/>
      <c r="D305" s="71"/>
      <c r="E305" s="71"/>
      <c r="F305" s="71"/>
      <c r="G305" s="71"/>
      <c r="H305" s="71"/>
      <c r="I305" s="71"/>
    </row>
    <row r="306" spans="1:9" ht="15.75" customHeight="1" x14ac:dyDescent="0.25">
      <c r="A306" s="71"/>
      <c r="C306" s="70"/>
      <c r="D306" s="71"/>
      <c r="E306" s="71"/>
      <c r="F306" s="71"/>
      <c r="G306" s="71"/>
      <c r="H306" s="71"/>
      <c r="I306" s="71"/>
    </row>
    <row r="307" spans="1:9" ht="15.75" customHeight="1" x14ac:dyDescent="0.25">
      <c r="A307" s="71"/>
      <c r="C307" s="70"/>
      <c r="D307" s="71"/>
      <c r="E307" s="71"/>
      <c r="F307" s="71"/>
      <c r="G307" s="71"/>
      <c r="H307" s="71"/>
      <c r="I307" s="71"/>
    </row>
    <row r="308" spans="1:9" ht="15.75" customHeight="1" x14ac:dyDescent="0.25">
      <c r="A308" s="71"/>
      <c r="C308" s="70"/>
      <c r="D308" s="71"/>
      <c r="E308" s="71"/>
      <c r="F308" s="71"/>
      <c r="G308" s="71"/>
      <c r="H308" s="71"/>
      <c r="I308" s="71"/>
    </row>
    <row r="309" spans="1:9" ht="15.75" customHeight="1" x14ac:dyDescent="0.25">
      <c r="A309" s="71"/>
      <c r="C309" s="70"/>
      <c r="D309" s="71"/>
      <c r="E309" s="71"/>
      <c r="F309" s="71"/>
      <c r="G309" s="71"/>
      <c r="H309" s="71"/>
      <c r="I309" s="71"/>
    </row>
    <row r="310" spans="1:9" ht="15.75" customHeight="1" x14ac:dyDescent="0.25">
      <c r="A310" s="71"/>
      <c r="C310" s="70"/>
      <c r="D310" s="71"/>
      <c r="E310" s="71"/>
      <c r="F310" s="71"/>
      <c r="G310" s="71"/>
      <c r="H310" s="71"/>
      <c r="I310" s="71"/>
    </row>
    <row r="311" spans="1:9" ht="15.75" customHeight="1" x14ac:dyDescent="0.25">
      <c r="A311" s="71"/>
      <c r="C311" s="70"/>
      <c r="D311" s="71"/>
      <c r="E311" s="71"/>
      <c r="F311" s="71"/>
      <c r="G311" s="71"/>
      <c r="H311" s="71"/>
      <c r="I311" s="71"/>
    </row>
    <row r="312" spans="1:9" ht="15.75" customHeight="1" x14ac:dyDescent="0.25">
      <c r="A312" s="71"/>
      <c r="C312" s="70"/>
      <c r="D312" s="71"/>
      <c r="E312" s="71"/>
      <c r="F312" s="71"/>
      <c r="G312" s="71"/>
      <c r="H312" s="71"/>
      <c r="I312" s="71"/>
    </row>
    <row r="313" spans="1:9" ht="15.75" customHeight="1" x14ac:dyDescent="0.25">
      <c r="A313" s="71"/>
      <c r="C313" s="70"/>
      <c r="D313" s="71"/>
      <c r="E313" s="71"/>
      <c r="F313" s="71"/>
      <c r="G313" s="71"/>
      <c r="H313" s="71"/>
      <c r="I313" s="71"/>
    </row>
    <row r="314" spans="1:9" ht="15.75" customHeight="1" x14ac:dyDescent="0.25">
      <c r="A314" s="71"/>
      <c r="C314" s="70"/>
      <c r="D314" s="71"/>
      <c r="E314" s="71"/>
      <c r="F314" s="71"/>
      <c r="G314" s="71"/>
      <c r="H314" s="71"/>
      <c r="I314" s="71"/>
    </row>
    <row r="315" spans="1:9" ht="15.75" customHeight="1" x14ac:dyDescent="0.25">
      <c r="A315" s="71"/>
      <c r="C315" s="70"/>
      <c r="D315" s="71"/>
      <c r="E315" s="71"/>
      <c r="F315" s="71"/>
      <c r="G315" s="71"/>
      <c r="H315" s="71"/>
      <c r="I315" s="71"/>
    </row>
    <row r="316" spans="1:9" ht="15.75" customHeight="1" x14ac:dyDescent="0.25">
      <c r="A316" s="71"/>
      <c r="C316" s="70"/>
      <c r="D316" s="71"/>
      <c r="E316" s="71"/>
      <c r="F316" s="71"/>
      <c r="G316" s="71"/>
      <c r="H316" s="71"/>
      <c r="I316" s="71"/>
    </row>
    <row r="317" spans="1:9" ht="15.75" customHeight="1" x14ac:dyDescent="0.25">
      <c r="A317" s="71"/>
      <c r="C317" s="70"/>
      <c r="D317" s="71"/>
      <c r="E317" s="71"/>
      <c r="F317" s="71"/>
      <c r="G317" s="71"/>
      <c r="H317" s="71"/>
      <c r="I317" s="71"/>
    </row>
    <row r="318" spans="1:9" ht="15.75" customHeight="1" x14ac:dyDescent="0.25">
      <c r="A318" s="71"/>
      <c r="C318" s="70"/>
      <c r="D318" s="71"/>
      <c r="E318" s="71"/>
      <c r="F318" s="71"/>
      <c r="G318" s="71"/>
      <c r="H318" s="71"/>
      <c r="I318" s="71"/>
    </row>
    <row r="319" spans="1:9" ht="15.75" customHeight="1" x14ac:dyDescent="0.25">
      <c r="A319" s="71"/>
      <c r="C319" s="70"/>
      <c r="D319" s="71"/>
      <c r="E319" s="71"/>
      <c r="F319" s="71"/>
      <c r="G319" s="71"/>
      <c r="H319" s="71"/>
      <c r="I319" s="71"/>
    </row>
    <row r="320" spans="1:9" ht="15.75" customHeight="1" x14ac:dyDescent="0.25">
      <c r="A320" s="71"/>
      <c r="C320" s="70"/>
      <c r="D320" s="71"/>
      <c r="E320" s="71"/>
      <c r="F320" s="71"/>
      <c r="G320" s="71"/>
      <c r="H320" s="71"/>
      <c r="I320" s="71"/>
    </row>
    <row r="321" spans="1:9" ht="15.75" customHeight="1" x14ac:dyDescent="0.25">
      <c r="A321" s="71"/>
      <c r="C321" s="70"/>
      <c r="D321" s="71"/>
      <c r="E321" s="71"/>
      <c r="F321" s="71"/>
      <c r="G321" s="71"/>
      <c r="H321" s="71"/>
      <c r="I321" s="71"/>
    </row>
    <row r="322" spans="1:9" ht="15.75" customHeight="1" x14ac:dyDescent="0.25">
      <c r="A322" s="71"/>
      <c r="C322" s="70"/>
      <c r="D322" s="71"/>
      <c r="E322" s="71"/>
      <c r="F322" s="71"/>
      <c r="G322" s="71"/>
      <c r="H322" s="71"/>
      <c r="I322" s="71"/>
    </row>
    <row r="323" spans="1:9" ht="15.75" customHeight="1" x14ac:dyDescent="0.25">
      <c r="A323" s="71"/>
      <c r="C323" s="70"/>
      <c r="D323" s="71"/>
      <c r="E323" s="71"/>
      <c r="F323" s="71"/>
      <c r="G323" s="71"/>
      <c r="H323" s="71"/>
      <c r="I323" s="71"/>
    </row>
    <row r="324" spans="1:9" ht="15.75" customHeight="1" x14ac:dyDescent="0.25">
      <c r="A324" s="71"/>
      <c r="C324" s="70"/>
      <c r="D324" s="71"/>
      <c r="E324" s="71"/>
      <c r="F324" s="71"/>
      <c r="G324" s="71"/>
      <c r="H324" s="71"/>
      <c r="I324" s="71"/>
    </row>
    <row r="325" spans="1:9" ht="15.75" customHeight="1" x14ac:dyDescent="0.25">
      <c r="A325" s="71"/>
      <c r="C325" s="70"/>
      <c r="D325" s="71"/>
      <c r="E325" s="71"/>
      <c r="F325" s="71"/>
      <c r="G325" s="71"/>
      <c r="H325" s="71"/>
      <c r="I325" s="71"/>
    </row>
    <row r="326" spans="1:9" ht="15.75" customHeight="1" x14ac:dyDescent="0.25">
      <c r="A326" s="71"/>
      <c r="C326" s="70"/>
      <c r="D326" s="71"/>
      <c r="E326" s="71"/>
      <c r="F326" s="71"/>
      <c r="G326" s="71"/>
      <c r="H326" s="71"/>
      <c r="I326" s="71"/>
    </row>
    <row r="327" spans="1:9" ht="15.75" customHeight="1" x14ac:dyDescent="0.25">
      <c r="A327" s="71"/>
      <c r="C327" s="70"/>
      <c r="D327" s="71"/>
      <c r="E327" s="71"/>
      <c r="F327" s="71"/>
      <c r="G327" s="71"/>
      <c r="H327" s="71"/>
      <c r="I327" s="71"/>
    </row>
    <row r="328" spans="1:9" ht="15.75" customHeight="1" x14ac:dyDescent="0.25">
      <c r="A328" s="71"/>
      <c r="C328" s="70"/>
      <c r="D328" s="71"/>
      <c r="E328" s="71"/>
      <c r="F328" s="71"/>
      <c r="G328" s="71"/>
      <c r="H328" s="71"/>
      <c r="I328" s="71"/>
    </row>
    <row r="329" spans="1:9" ht="15.75" customHeight="1" x14ac:dyDescent="0.25">
      <c r="A329" s="71"/>
      <c r="C329" s="70"/>
      <c r="D329" s="71"/>
      <c r="E329" s="71"/>
      <c r="F329" s="71"/>
      <c r="G329" s="71"/>
      <c r="H329" s="71"/>
      <c r="I329" s="71"/>
    </row>
    <row r="330" spans="1:9" ht="15.75" customHeight="1" x14ac:dyDescent="0.25">
      <c r="A330" s="71"/>
      <c r="C330" s="70"/>
      <c r="D330" s="71"/>
      <c r="E330" s="71"/>
      <c r="F330" s="71"/>
      <c r="G330" s="71"/>
      <c r="H330" s="71"/>
      <c r="I330" s="71"/>
    </row>
    <row r="331" spans="1:9" ht="15.75" customHeight="1" x14ac:dyDescent="0.25">
      <c r="A331" s="71"/>
      <c r="C331" s="70"/>
      <c r="D331" s="71"/>
      <c r="E331" s="71"/>
      <c r="F331" s="71"/>
      <c r="G331" s="71"/>
      <c r="H331" s="71"/>
      <c r="I331" s="71"/>
    </row>
    <row r="332" spans="1:9" ht="15.75" customHeight="1" x14ac:dyDescent="0.25">
      <c r="A332" s="71"/>
      <c r="C332" s="70"/>
      <c r="D332" s="71"/>
      <c r="E332" s="71"/>
      <c r="F332" s="71"/>
      <c r="G332" s="71"/>
      <c r="H332" s="71"/>
      <c r="I332" s="71"/>
    </row>
    <row r="333" spans="1:9" ht="15.75" customHeight="1" x14ac:dyDescent="0.25">
      <c r="A333" s="71"/>
      <c r="C333" s="70"/>
      <c r="D333" s="71"/>
      <c r="E333" s="71"/>
      <c r="F333" s="71"/>
      <c r="G333" s="71"/>
      <c r="H333" s="71"/>
      <c r="I333" s="71"/>
    </row>
    <row r="334" spans="1:9" ht="15.75" customHeight="1" x14ac:dyDescent="0.25">
      <c r="A334" s="71"/>
      <c r="C334" s="70"/>
      <c r="D334" s="71"/>
      <c r="E334" s="71"/>
      <c r="F334" s="71"/>
      <c r="G334" s="71"/>
      <c r="H334" s="71"/>
      <c r="I334" s="71"/>
    </row>
    <row r="335" spans="1:9" ht="15.75" customHeight="1" x14ac:dyDescent="0.25">
      <c r="A335" s="71"/>
      <c r="C335" s="70"/>
      <c r="D335" s="71"/>
      <c r="E335" s="71"/>
      <c r="F335" s="71"/>
      <c r="G335" s="71"/>
      <c r="H335" s="71"/>
      <c r="I335" s="71"/>
    </row>
    <row r="336" spans="1:9" ht="15.75" customHeight="1" x14ac:dyDescent="0.25">
      <c r="A336" s="71"/>
      <c r="C336" s="70"/>
      <c r="D336" s="71"/>
      <c r="E336" s="71"/>
      <c r="F336" s="71"/>
      <c r="G336" s="71"/>
      <c r="H336" s="71"/>
      <c r="I336" s="71"/>
    </row>
    <row r="337" spans="1:9" ht="15.75" customHeight="1" x14ac:dyDescent="0.25">
      <c r="A337" s="71"/>
      <c r="C337" s="70"/>
      <c r="D337" s="71"/>
      <c r="E337" s="71"/>
      <c r="F337" s="71"/>
      <c r="G337" s="71"/>
      <c r="H337" s="71"/>
      <c r="I337" s="71"/>
    </row>
    <row r="338" spans="1:9" ht="15.75" customHeight="1" x14ac:dyDescent="0.25">
      <c r="A338" s="71"/>
      <c r="C338" s="70"/>
      <c r="D338" s="71"/>
      <c r="E338" s="71"/>
      <c r="F338" s="71"/>
      <c r="G338" s="71"/>
      <c r="H338" s="71"/>
      <c r="I338" s="71"/>
    </row>
    <row r="339" spans="1:9" ht="15.75" customHeight="1" x14ac:dyDescent="0.25">
      <c r="A339" s="71"/>
      <c r="C339" s="70"/>
      <c r="D339" s="71"/>
      <c r="E339" s="71"/>
      <c r="F339" s="71"/>
      <c r="G339" s="71"/>
      <c r="H339" s="71"/>
      <c r="I339" s="71"/>
    </row>
    <row r="340" spans="1:9" ht="15.75" customHeight="1" x14ac:dyDescent="0.25">
      <c r="A340" s="71"/>
      <c r="C340" s="70"/>
      <c r="D340" s="71"/>
      <c r="E340" s="71"/>
      <c r="F340" s="71"/>
      <c r="G340" s="71"/>
      <c r="H340" s="71"/>
      <c r="I340" s="71"/>
    </row>
    <row r="341" spans="1:9" ht="15.75" customHeight="1" x14ac:dyDescent="0.25">
      <c r="A341" s="71"/>
      <c r="C341" s="70"/>
      <c r="D341" s="71"/>
      <c r="E341" s="71"/>
      <c r="F341" s="71"/>
      <c r="G341" s="71"/>
      <c r="H341" s="71"/>
      <c r="I341" s="71"/>
    </row>
    <row r="342" spans="1:9" ht="15.75" customHeight="1" x14ac:dyDescent="0.25">
      <c r="A342" s="71"/>
      <c r="C342" s="70"/>
      <c r="D342" s="71"/>
      <c r="E342" s="71"/>
      <c r="F342" s="71"/>
      <c r="G342" s="71"/>
      <c r="H342" s="71"/>
      <c r="I342" s="71"/>
    </row>
    <row r="343" spans="1:9" ht="15.75" customHeight="1" x14ac:dyDescent="0.25">
      <c r="A343" s="71"/>
      <c r="C343" s="70"/>
      <c r="D343" s="71"/>
      <c r="E343" s="71"/>
      <c r="F343" s="71"/>
      <c r="G343" s="71"/>
      <c r="H343" s="71"/>
      <c r="I343" s="71"/>
    </row>
    <row r="344" spans="1:9" ht="15.75" customHeight="1" x14ac:dyDescent="0.25">
      <c r="A344" s="71"/>
      <c r="C344" s="70"/>
      <c r="D344" s="71"/>
      <c r="E344" s="71"/>
      <c r="F344" s="71"/>
      <c r="G344" s="71"/>
      <c r="H344" s="71"/>
      <c r="I344" s="71"/>
    </row>
    <row r="345" spans="1:9" ht="15.75" customHeight="1" x14ac:dyDescent="0.25">
      <c r="A345" s="71"/>
      <c r="C345" s="70"/>
      <c r="D345" s="71"/>
      <c r="E345" s="71"/>
      <c r="F345" s="71"/>
      <c r="G345" s="71"/>
      <c r="H345" s="71"/>
      <c r="I345" s="71"/>
    </row>
    <row r="346" spans="1:9" ht="15.75" customHeight="1" x14ac:dyDescent="0.25">
      <c r="A346" s="71"/>
      <c r="C346" s="70"/>
      <c r="D346" s="71"/>
      <c r="E346" s="71"/>
      <c r="F346" s="71"/>
      <c r="G346" s="71"/>
      <c r="H346" s="71"/>
      <c r="I346" s="71"/>
    </row>
    <row r="347" spans="1:9" ht="15.75" customHeight="1" x14ac:dyDescent="0.25">
      <c r="A347" s="71"/>
      <c r="C347" s="70"/>
      <c r="D347" s="71"/>
      <c r="E347" s="71"/>
      <c r="F347" s="71"/>
      <c r="G347" s="71"/>
      <c r="H347" s="71"/>
      <c r="I347" s="71"/>
    </row>
    <row r="348" spans="1:9" ht="15.75" customHeight="1" x14ac:dyDescent="0.25">
      <c r="A348" s="71"/>
      <c r="C348" s="70"/>
      <c r="D348" s="71"/>
      <c r="E348" s="71"/>
      <c r="F348" s="71"/>
      <c r="G348" s="71"/>
      <c r="H348" s="71"/>
      <c r="I348" s="71"/>
    </row>
    <row r="349" spans="1:9" ht="15.75" customHeight="1" x14ac:dyDescent="0.25">
      <c r="A349" s="71"/>
      <c r="C349" s="70"/>
      <c r="D349" s="71"/>
      <c r="E349" s="71"/>
      <c r="F349" s="71"/>
      <c r="G349" s="71"/>
      <c r="H349" s="71"/>
      <c r="I349" s="71"/>
    </row>
    <row r="350" spans="1:9" ht="15.75" customHeight="1" x14ac:dyDescent="0.25">
      <c r="A350" s="71"/>
      <c r="C350" s="70"/>
      <c r="D350" s="71"/>
      <c r="E350" s="71"/>
      <c r="F350" s="71"/>
      <c r="G350" s="71"/>
      <c r="H350" s="71"/>
      <c r="I350" s="71"/>
    </row>
    <row r="351" spans="1:9" ht="15.75" customHeight="1" x14ac:dyDescent="0.25">
      <c r="A351" s="71"/>
      <c r="C351" s="70"/>
      <c r="D351" s="71"/>
      <c r="E351" s="71"/>
      <c r="F351" s="71"/>
      <c r="G351" s="71"/>
      <c r="H351" s="71"/>
      <c r="I351" s="71"/>
    </row>
    <row r="352" spans="1:9" ht="15.75" customHeight="1" x14ac:dyDescent="0.25">
      <c r="A352" s="71"/>
      <c r="C352" s="70"/>
      <c r="D352" s="71"/>
      <c r="E352" s="71"/>
      <c r="F352" s="71"/>
      <c r="G352" s="71"/>
      <c r="H352" s="71"/>
      <c r="I352" s="71"/>
    </row>
    <row r="353" spans="1:9" ht="15.75" customHeight="1" x14ac:dyDescent="0.25">
      <c r="A353" s="71"/>
      <c r="C353" s="70"/>
      <c r="D353" s="71"/>
      <c r="E353" s="71"/>
      <c r="F353" s="71"/>
      <c r="G353" s="71"/>
      <c r="H353" s="71"/>
      <c r="I353" s="71"/>
    </row>
    <row r="354" spans="1:9" ht="15.75" customHeight="1" x14ac:dyDescent="0.25">
      <c r="A354" s="71"/>
      <c r="C354" s="70"/>
      <c r="D354" s="71"/>
      <c r="E354" s="71"/>
      <c r="F354" s="71"/>
      <c r="G354" s="71"/>
      <c r="H354" s="71"/>
      <c r="I354" s="71"/>
    </row>
    <row r="355" spans="1:9" ht="15.75" customHeight="1" x14ac:dyDescent="0.25">
      <c r="A355" s="71"/>
      <c r="C355" s="70"/>
      <c r="D355" s="71"/>
      <c r="E355" s="71"/>
      <c r="F355" s="71"/>
      <c r="G355" s="71"/>
      <c r="H355" s="71"/>
      <c r="I355" s="71"/>
    </row>
    <row r="356" spans="1:9" ht="15.75" customHeight="1" x14ac:dyDescent="0.25">
      <c r="A356" s="71"/>
      <c r="C356" s="70"/>
      <c r="D356" s="71"/>
      <c r="E356" s="71"/>
      <c r="F356" s="71"/>
      <c r="G356" s="71"/>
      <c r="H356" s="71"/>
      <c r="I356" s="71"/>
    </row>
    <row r="357" spans="1:9" ht="15.75" customHeight="1" x14ac:dyDescent="0.25">
      <c r="A357" s="71"/>
      <c r="C357" s="70"/>
      <c r="D357" s="71"/>
      <c r="E357" s="71"/>
      <c r="F357" s="71"/>
      <c r="G357" s="71"/>
      <c r="H357" s="71"/>
      <c r="I357" s="71"/>
    </row>
    <row r="358" spans="1:9" ht="15.75" customHeight="1" x14ac:dyDescent="0.25">
      <c r="A358" s="71"/>
      <c r="C358" s="70"/>
      <c r="D358" s="71"/>
      <c r="E358" s="71"/>
      <c r="F358" s="71"/>
      <c r="G358" s="71"/>
      <c r="H358" s="71"/>
      <c r="I358" s="71"/>
    </row>
    <row r="359" spans="1:9" ht="15.75" customHeight="1" x14ac:dyDescent="0.25">
      <c r="A359" s="71"/>
      <c r="C359" s="70"/>
      <c r="D359" s="71"/>
      <c r="E359" s="71"/>
      <c r="F359" s="71"/>
      <c r="G359" s="71"/>
      <c r="H359" s="71"/>
      <c r="I359" s="71"/>
    </row>
    <row r="360" spans="1:9" ht="15.75" customHeight="1" x14ac:dyDescent="0.25">
      <c r="A360" s="71"/>
      <c r="C360" s="70"/>
      <c r="D360" s="71"/>
      <c r="E360" s="71"/>
      <c r="F360" s="71"/>
      <c r="G360" s="71"/>
      <c r="H360" s="71"/>
      <c r="I360" s="71"/>
    </row>
    <row r="361" spans="1:9" ht="15.75" customHeight="1" x14ac:dyDescent="0.25">
      <c r="A361" s="71"/>
      <c r="C361" s="70"/>
      <c r="D361" s="71"/>
      <c r="E361" s="71"/>
      <c r="F361" s="71"/>
      <c r="G361" s="71"/>
      <c r="H361" s="71"/>
      <c r="I361" s="71"/>
    </row>
    <row r="362" spans="1:9" ht="15.75" customHeight="1" x14ac:dyDescent="0.25">
      <c r="A362" s="71"/>
      <c r="C362" s="70"/>
      <c r="D362" s="71"/>
      <c r="E362" s="71"/>
      <c r="F362" s="71"/>
      <c r="G362" s="71"/>
      <c r="H362" s="71"/>
      <c r="I362" s="71"/>
    </row>
    <row r="363" spans="1:9" ht="15.75" customHeight="1" x14ac:dyDescent="0.25">
      <c r="A363" s="71"/>
      <c r="C363" s="70"/>
      <c r="D363" s="71"/>
      <c r="E363" s="71"/>
      <c r="F363" s="71"/>
      <c r="G363" s="71"/>
      <c r="H363" s="71"/>
      <c r="I363" s="71"/>
    </row>
    <row r="364" spans="1:9" ht="15.75" customHeight="1" x14ac:dyDescent="0.25">
      <c r="A364" s="71"/>
      <c r="C364" s="70"/>
      <c r="D364" s="71"/>
      <c r="E364" s="71"/>
      <c r="F364" s="71"/>
      <c r="G364" s="71"/>
      <c r="H364" s="71"/>
      <c r="I364" s="71"/>
    </row>
    <row r="365" spans="1:9" ht="15.75" customHeight="1" x14ac:dyDescent="0.25">
      <c r="A365" s="71"/>
      <c r="C365" s="70"/>
      <c r="D365" s="71"/>
      <c r="E365" s="71"/>
      <c r="F365" s="71"/>
      <c r="G365" s="71"/>
      <c r="H365" s="71"/>
      <c r="I365" s="71"/>
    </row>
    <row r="366" spans="1:9" ht="15.75" customHeight="1" x14ac:dyDescent="0.25">
      <c r="A366" s="71"/>
      <c r="C366" s="70"/>
      <c r="D366" s="71"/>
      <c r="E366" s="71"/>
      <c r="F366" s="71"/>
      <c r="G366" s="71"/>
      <c r="H366" s="71"/>
      <c r="I366" s="71"/>
    </row>
    <row r="367" spans="1:9" ht="15.75" customHeight="1" x14ac:dyDescent="0.25">
      <c r="A367" s="71"/>
      <c r="C367" s="70"/>
      <c r="D367" s="71"/>
      <c r="E367" s="71"/>
      <c r="F367" s="71"/>
      <c r="G367" s="71"/>
      <c r="H367" s="71"/>
      <c r="I367" s="71"/>
    </row>
    <row r="368" spans="1:9" ht="15.75" customHeight="1" x14ac:dyDescent="0.25">
      <c r="A368" s="71"/>
      <c r="C368" s="70"/>
      <c r="D368" s="71"/>
      <c r="E368" s="71"/>
      <c r="F368" s="71"/>
      <c r="G368" s="71"/>
      <c r="H368" s="71"/>
      <c r="I368" s="71"/>
    </row>
    <row r="369" spans="1:9" ht="15.75" customHeight="1" x14ac:dyDescent="0.25">
      <c r="A369" s="71"/>
      <c r="C369" s="70"/>
      <c r="D369" s="71"/>
      <c r="E369" s="71"/>
      <c r="F369" s="71"/>
      <c r="G369" s="71"/>
      <c r="H369" s="71"/>
      <c r="I369" s="71"/>
    </row>
    <row r="370" spans="1:9" ht="15.75" customHeight="1" x14ac:dyDescent="0.25">
      <c r="A370" s="71"/>
      <c r="C370" s="70"/>
      <c r="D370" s="71"/>
      <c r="E370" s="71"/>
      <c r="F370" s="71"/>
      <c r="G370" s="71"/>
      <c r="H370" s="71"/>
      <c r="I370" s="71"/>
    </row>
    <row r="371" spans="1:9" ht="15.75" customHeight="1" x14ac:dyDescent="0.25">
      <c r="A371" s="71"/>
      <c r="C371" s="70"/>
      <c r="D371" s="71"/>
      <c r="E371" s="71"/>
      <c r="F371" s="71"/>
      <c r="G371" s="71"/>
      <c r="H371" s="71"/>
      <c r="I371" s="71"/>
    </row>
    <row r="372" spans="1:9" ht="15.75" customHeight="1" x14ac:dyDescent="0.25">
      <c r="A372" s="71"/>
      <c r="C372" s="70"/>
      <c r="D372" s="71"/>
      <c r="E372" s="71"/>
      <c r="F372" s="71"/>
      <c r="G372" s="71"/>
      <c r="H372" s="71"/>
      <c r="I372" s="71"/>
    </row>
    <row r="373" spans="1:9" ht="15.75" customHeight="1" x14ac:dyDescent="0.25">
      <c r="A373" s="71"/>
      <c r="C373" s="70"/>
      <c r="D373" s="71"/>
      <c r="E373" s="71"/>
      <c r="F373" s="71"/>
      <c r="G373" s="71"/>
      <c r="H373" s="71"/>
      <c r="I373" s="71"/>
    </row>
    <row r="374" spans="1:9" ht="15.75" customHeight="1" x14ac:dyDescent="0.25">
      <c r="A374" s="71"/>
      <c r="C374" s="70"/>
      <c r="D374" s="71"/>
      <c r="E374" s="71"/>
      <c r="F374" s="71"/>
      <c r="G374" s="71"/>
      <c r="H374" s="71"/>
      <c r="I374" s="71"/>
    </row>
    <row r="375" spans="1:9" ht="15.75" customHeight="1" x14ac:dyDescent="0.25">
      <c r="A375" s="71"/>
      <c r="C375" s="70"/>
      <c r="D375" s="71"/>
      <c r="E375" s="71"/>
      <c r="F375" s="71"/>
      <c r="G375" s="71"/>
      <c r="H375" s="71"/>
      <c r="I375" s="71"/>
    </row>
    <row r="376" spans="1:9" ht="15.75" customHeight="1" x14ac:dyDescent="0.25">
      <c r="A376" s="71"/>
      <c r="C376" s="70"/>
      <c r="D376" s="71"/>
      <c r="E376" s="71"/>
      <c r="F376" s="71"/>
      <c r="G376" s="71"/>
      <c r="H376" s="71"/>
      <c r="I376" s="71"/>
    </row>
    <row r="377" spans="1:9" ht="15.75" customHeight="1" x14ac:dyDescent="0.25">
      <c r="A377" s="71"/>
      <c r="C377" s="70"/>
      <c r="D377" s="71"/>
      <c r="E377" s="71"/>
      <c r="F377" s="71"/>
      <c r="G377" s="71"/>
      <c r="H377" s="71"/>
      <c r="I377" s="71"/>
    </row>
    <row r="378" spans="1:9" ht="15.75" customHeight="1" x14ac:dyDescent="0.25">
      <c r="A378" s="71"/>
      <c r="C378" s="70"/>
      <c r="D378" s="71"/>
      <c r="E378" s="71"/>
      <c r="F378" s="71"/>
      <c r="G378" s="71"/>
      <c r="H378" s="71"/>
      <c r="I378" s="71"/>
    </row>
    <row r="379" spans="1:9" ht="15.75" customHeight="1" x14ac:dyDescent="0.25">
      <c r="A379" s="71"/>
      <c r="C379" s="70"/>
      <c r="D379" s="71"/>
      <c r="E379" s="71"/>
      <c r="F379" s="71"/>
      <c r="G379" s="71"/>
      <c r="H379" s="71"/>
      <c r="I379" s="71"/>
    </row>
    <row r="380" spans="1:9" ht="15.75" customHeight="1" x14ac:dyDescent="0.25">
      <c r="A380" s="71"/>
      <c r="C380" s="70"/>
      <c r="D380" s="71"/>
      <c r="E380" s="71"/>
      <c r="F380" s="71"/>
      <c r="G380" s="71"/>
      <c r="H380" s="71"/>
      <c r="I380" s="71"/>
    </row>
    <row r="381" spans="1:9" ht="15.75" customHeight="1" x14ac:dyDescent="0.25">
      <c r="A381" s="71"/>
      <c r="C381" s="70"/>
      <c r="D381" s="71"/>
      <c r="E381" s="71"/>
      <c r="F381" s="71"/>
      <c r="G381" s="71"/>
      <c r="H381" s="71"/>
      <c r="I381" s="71"/>
    </row>
    <row r="382" spans="1:9" ht="15.75" customHeight="1" x14ac:dyDescent="0.25">
      <c r="A382" s="71"/>
      <c r="C382" s="70"/>
      <c r="D382" s="71"/>
      <c r="E382" s="71"/>
      <c r="F382" s="71"/>
      <c r="G382" s="71"/>
      <c r="H382" s="71"/>
      <c r="I382" s="71"/>
    </row>
    <row r="383" spans="1:9" ht="15.75" customHeight="1" x14ac:dyDescent="0.25">
      <c r="A383" s="71"/>
      <c r="C383" s="70"/>
      <c r="D383" s="71"/>
      <c r="E383" s="71"/>
      <c r="F383" s="71"/>
      <c r="G383" s="71"/>
      <c r="H383" s="71"/>
      <c r="I383" s="71"/>
    </row>
    <row r="384" spans="1:9" ht="15.75" customHeight="1" x14ac:dyDescent="0.25">
      <c r="A384" s="71"/>
      <c r="C384" s="70"/>
      <c r="D384" s="71"/>
      <c r="E384" s="71"/>
      <c r="F384" s="71"/>
      <c r="G384" s="71"/>
      <c r="H384" s="71"/>
      <c r="I384" s="71"/>
    </row>
    <row r="385" spans="1:9" ht="15.75" customHeight="1" x14ac:dyDescent="0.25">
      <c r="A385" s="71"/>
      <c r="C385" s="70"/>
      <c r="D385" s="71"/>
      <c r="E385" s="71"/>
      <c r="F385" s="71"/>
      <c r="G385" s="71"/>
      <c r="H385" s="71"/>
      <c r="I385" s="71"/>
    </row>
    <row r="386" spans="1:9" ht="15.75" customHeight="1" x14ac:dyDescent="0.25">
      <c r="A386" s="71"/>
      <c r="C386" s="70"/>
      <c r="D386" s="71"/>
      <c r="E386" s="71"/>
      <c r="F386" s="71"/>
      <c r="G386" s="71"/>
      <c r="H386" s="71"/>
      <c r="I386" s="71"/>
    </row>
    <row r="387" spans="1:9" ht="15.75" customHeight="1" x14ac:dyDescent="0.25">
      <c r="A387" s="71"/>
      <c r="C387" s="70"/>
      <c r="D387" s="71"/>
      <c r="E387" s="71"/>
      <c r="F387" s="71"/>
      <c r="G387" s="71"/>
      <c r="H387" s="71"/>
      <c r="I387" s="71"/>
    </row>
    <row r="388" spans="1:9" ht="15.75" customHeight="1" x14ac:dyDescent="0.25">
      <c r="A388" s="71"/>
      <c r="C388" s="70"/>
      <c r="D388" s="71"/>
      <c r="E388" s="71"/>
      <c r="F388" s="71"/>
      <c r="G388" s="71"/>
      <c r="H388" s="71"/>
      <c r="I388" s="71"/>
    </row>
    <row r="389" spans="1:9" ht="15.75" customHeight="1" x14ac:dyDescent="0.25">
      <c r="A389" s="71"/>
      <c r="C389" s="70"/>
      <c r="D389" s="71"/>
      <c r="E389" s="71"/>
      <c r="F389" s="71"/>
      <c r="G389" s="71"/>
      <c r="H389" s="71"/>
      <c r="I389" s="71"/>
    </row>
    <row r="390" spans="1:9" ht="15.75" customHeight="1" x14ac:dyDescent="0.25">
      <c r="A390" s="71"/>
      <c r="C390" s="70"/>
      <c r="D390" s="71"/>
      <c r="E390" s="71"/>
      <c r="F390" s="71"/>
      <c r="G390" s="71"/>
      <c r="H390" s="71"/>
      <c r="I390" s="71"/>
    </row>
    <row r="391" spans="1:9" ht="15.75" customHeight="1" x14ac:dyDescent="0.25">
      <c r="A391" s="71"/>
      <c r="C391" s="70"/>
      <c r="D391" s="71"/>
      <c r="E391" s="71"/>
      <c r="F391" s="71"/>
      <c r="G391" s="71"/>
      <c r="H391" s="71"/>
      <c r="I391" s="71"/>
    </row>
    <row r="392" spans="1:9" ht="15.75" customHeight="1" x14ac:dyDescent="0.25">
      <c r="A392" s="71"/>
      <c r="C392" s="70"/>
      <c r="D392" s="71"/>
      <c r="E392" s="71"/>
      <c r="F392" s="71"/>
      <c r="G392" s="71"/>
      <c r="H392" s="71"/>
      <c r="I392" s="71"/>
    </row>
    <row r="393" spans="1:9" ht="15.75" customHeight="1" x14ac:dyDescent="0.25">
      <c r="A393" s="71"/>
      <c r="C393" s="70"/>
      <c r="D393" s="71"/>
      <c r="E393" s="71"/>
      <c r="F393" s="71"/>
      <c r="G393" s="71"/>
      <c r="H393" s="71"/>
      <c r="I393" s="71"/>
    </row>
    <row r="394" spans="1:9" ht="15.75" customHeight="1" x14ac:dyDescent="0.25">
      <c r="A394" s="71"/>
      <c r="C394" s="70"/>
      <c r="D394" s="71"/>
      <c r="E394" s="71"/>
      <c r="F394" s="71"/>
      <c r="G394" s="71"/>
      <c r="H394" s="71"/>
      <c r="I394" s="71"/>
    </row>
    <row r="395" spans="1:9" ht="15.75" customHeight="1" x14ac:dyDescent="0.25">
      <c r="A395" s="71"/>
      <c r="C395" s="70"/>
      <c r="D395" s="71"/>
      <c r="E395" s="71"/>
      <c r="F395" s="71"/>
      <c r="G395" s="71"/>
      <c r="H395" s="71"/>
      <c r="I395" s="71"/>
    </row>
    <row r="396" spans="1:9" ht="15.75" customHeight="1" x14ac:dyDescent="0.25">
      <c r="A396" s="71"/>
      <c r="C396" s="70"/>
      <c r="D396" s="71"/>
      <c r="E396" s="71"/>
      <c r="F396" s="71"/>
      <c r="G396" s="71"/>
      <c r="H396" s="71"/>
      <c r="I396" s="71"/>
    </row>
    <row r="397" spans="1:9" ht="15.75" customHeight="1" x14ac:dyDescent="0.25">
      <c r="A397" s="71"/>
      <c r="C397" s="70"/>
      <c r="D397" s="71"/>
      <c r="E397" s="71"/>
      <c r="F397" s="71"/>
      <c r="G397" s="71"/>
      <c r="H397" s="71"/>
      <c r="I397" s="71"/>
    </row>
    <row r="398" spans="1:9" ht="15.75" customHeight="1" x14ac:dyDescent="0.25">
      <c r="A398" s="71"/>
      <c r="C398" s="70"/>
      <c r="D398" s="71"/>
      <c r="E398" s="71"/>
      <c r="F398" s="71"/>
      <c r="G398" s="71"/>
      <c r="H398" s="71"/>
      <c r="I398" s="71"/>
    </row>
    <row r="399" spans="1:9" ht="15.75" customHeight="1" x14ac:dyDescent="0.25">
      <c r="A399" s="71"/>
      <c r="C399" s="70"/>
      <c r="D399" s="71"/>
      <c r="E399" s="71"/>
      <c r="F399" s="71"/>
      <c r="G399" s="71"/>
      <c r="H399" s="71"/>
      <c r="I399" s="71"/>
    </row>
    <row r="400" spans="1:9" ht="15.75" customHeight="1" x14ac:dyDescent="0.25">
      <c r="A400" s="71"/>
      <c r="C400" s="70"/>
      <c r="D400" s="71"/>
      <c r="E400" s="71"/>
      <c r="F400" s="71"/>
      <c r="G400" s="71"/>
      <c r="H400" s="71"/>
      <c r="I400" s="71"/>
    </row>
    <row r="401" spans="1:9" ht="15.75" customHeight="1" x14ac:dyDescent="0.25">
      <c r="A401" s="71"/>
      <c r="C401" s="70"/>
      <c r="D401" s="71"/>
      <c r="E401" s="71"/>
      <c r="F401" s="71"/>
      <c r="G401" s="71"/>
      <c r="H401" s="71"/>
      <c r="I401" s="71"/>
    </row>
    <row r="402" spans="1:9" ht="15.75" customHeight="1" x14ac:dyDescent="0.25">
      <c r="A402" s="71"/>
      <c r="C402" s="70"/>
      <c r="D402" s="71"/>
      <c r="E402" s="71"/>
      <c r="F402" s="71"/>
      <c r="G402" s="71"/>
      <c r="H402" s="71"/>
      <c r="I402" s="71"/>
    </row>
    <row r="403" spans="1:9" ht="15.75" customHeight="1" x14ac:dyDescent="0.25">
      <c r="A403" s="71"/>
      <c r="C403" s="70"/>
      <c r="D403" s="71"/>
      <c r="E403" s="71"/>
      <c r="F403" s="71"/>
      <c r="G403" s="71"/>
      <c r="H403" s="71"/>
      <c r="I403" s="71"/>
    </row>
    <row r="404" spans="1:9" ht="15.75" customHeight="1" x14ac:dyDescent="0.25">
      <c r="A404" s="71"/>
      <c r="C404" s="70"/>
      <c r="D404" s="71"/>
      <c r="E404" s="71"/>
      <c r="F404" s="71"/>
      <c r="G404" s="71"/>
      <c r="H404" s="71"/>
      <c r="I404" s="71"/>
    </row>
    <row r="405" spans="1:9" ht="15.75" customHeight="1" x14ac:dyDescent="0.25">
      <c r="A405" s="71"/>
      <c r="C405" s="70"/>
      <c r="D405" s="71"/>
      <c r="E405" s="71"/>
      <c r="F405" s="71"/>
      <c r="G405" s="71"/>
      <c r="H405" s="71"/>
      <c r="I405" s="71"/>
    </row>
    <row r="406" spans="1:9" ht="15.75" customHeight="1" x14ac:dyDescent="0.25">
      <c r="A406" s="71"/>
      <c r="C406" s="70"/>
      <c r="D406" s="71"/>
      <c r="E406" s="71"/>
      <c r="F406" s="71"/>
      <c r="G406" s="71"/>
      <c r="H406" s="71"/>
      <c r="I406" s="71"/>
    </row>
    <row r="407" spans="1:9" ht="15.75" customHeight="1" x14ac:dyDescent="0.25">
      <c r="A407" s="71"/>
      <c r="C407" s="70"/>
      <c r="D407" s="71"/>
      <c r="E407" s="71"/>
      <c r="F407" s="71"/>
      <c r="G407" s="71"/>
      <c r="H407" s="71"/>
      <c r="I407" s="71"/>
    </row>
    <row r="408" spans="1:9" ht="15.75" customHeight="1" x14ac:dyDescent="0.25">
      <c r="A408" s="71"/>
      <c r="C408" s="70"/>
      <c r="D408" s="71"/>
      <c r="E408" s="71"/>
      <c r="F408" s="71"/>
      <c r="G408" s="71"/>
      <c r="H408" s="71"/>
      <c r="I408" s="71"/>
    </row>
    <row r="409" spans="1:9" ht="15.75" customHeight="1" x14ac:dyDescent="0.25">
      <c r="A409" s="71"/>
      <c r="C409" s="70"/>
      <c r="D409" s="71"/>
      <c r="E409" s="71"/>
      <c r="F409" s="71"/>
      <c r="G409" s="71"/>
      <c r="H409" s="71"/>
      <c r="I409" s="71"/>
    </row>
    <row r="410" spans="1:9" ht="15.75" customHeight="1" x14ac:dyDescent="0.25">
      <c r="A410" s="71"/>
      <c r="C410" s="70"/>
      <c r="D410" s="71"/>
      <c r="E410" s="71"/>
      <c r="F410" s="71"/>
      <c r="G410" s="71"/>
      <c r="H410" s="71"/>
      <c r="I410" s="71"/>
    </row>
    <row r="411" spans="1:9" ht="15.75" customHeight="1" x14ac:dyDescent="0.25">
      <c r="A411" s="71"/>
      <c r="C411" s="70"/>
      <c r="D411" s="71"/>
      <c r="E411" s="71"/>
      <c r="F411" s="71"/>
      <c r="G411" s="71"/>
      <c r="H411" s="71"/>
      <c r="I411" s="71"/>
    </row>
    <row r="412" spans="1:9" ht="15.75" customHeight="1" x14ac:dyDescent="0.25">
      <c r="A412" s="71"/>
      <c r="C412" s="70"/>
      <c r="D412" s="71"/>
      <c r="E412" s="71"/>
      <c r="F412" s="71"/>
      <c r="G412" s="71"/>
      <c r="H412" s="71"/>
      <c r="I412" s="71"/>
    </row>
    <row r="413" spans="1:9" ht="15.75" customHeight="1" x14ac:dyDescent="0.25">
      <c r="A413" s="71"/>
      <c r="C413" s="70"/>
      <c r="D413" s="71"/>
      <c r="E413" s="71"/>
      <c r="F413" s="71"/>
      <c r="G413" s="71"/>
      <c r="H413" s="71"/>
      <c r="I413" s="71"/>
    </row>
    <row r="414" spans="1:9" ht="15.75" customHeight="1" x14ac:dyDescent="0.25">
      <c r="A414" s="71"/>
      <c r="C414" s="70"/>
      <c r="D414" s="71"/>
      <c r="E414" s="71"/>
      <c r="F414" s="71"/>
      <c r="G414" s="71"/>
      <c r="H414" s="71"/>
      <c r="I414" s="71"/>
    </row>
    <row r="415" spans="1:9" ht="15.75" customHeight="1" x14ac:dyDescent="0.25">
      <c r="A415" s="71"/>
      <c r="C415" s="70"/>
      <c r="D415" s="71"/>
      <c r="E415" s="71"/>
      <c r="F415" s="71"/>
      <c r="G415" s="71"/>
      <c r="H415" s="71"/>
      <c r="I415" s="71"/>
    </row>
    <row r="416" spans="1:9" ht="15.75" customHeight="1" x14ac:dyDescent="0.25">
      <c r="A416" s="71"/>
      <c r="C416" s="70"/>
      <c r="D416" s="71"/>
      <c r="E416" s="71"/>
      <c r="F416" s="71"/>
      <c r="G416" s="71"/>
      <c r="H416" s="71"/>
      <c r="I416" s="71"/>
    </row>
    <row r="417" spans="1:9" ht="15.75" customHeight="1" x14ac:dyDescent="0.25">
      <c r="A417" s="71"/>
      <c r="C417" s="70"/>
      <c r="D417" s="71"/>
      <c r="E417" s="71"/>
      <c r="F417" s="71"/>
      <c r="G417" s="71"/>
      <c r="H417" s="71"/>
      <c r="I417" s="71"/>
    </row>
    <row r="418" spans="1:9" ht="15.75" customHeight="1" x14ac:dyDescent="0.25">
      <c r="A418" s="71"/>
      <c r="C418" s="70"/>
      <c r="D418" s="71"/>
      <c r="E418" s="71"/>
      <c r="F418" s="71"/>
      <c r="G418" s="71"/>
      <c r="H418" s="71"/>
      <c r="I418" s="71"/>
    </row>
    <row r="419" spans="1:9" ht="15.75" customHeight="1" x14ac:dyDescent="0.25">
      <c r="A419" s="71"/>
      <c r="C419" s="70"/>
      <c r="D419" s="71"/>
      <c r="E419" s="71"/>
      <c r="F419" s="71"/>
      <c r="G419" s="71"/>
      <c r="H419" s="71"/>
      <c r="I419" s="71"/>
    </row>
    <row r="420" spans="1:9" ht="15.75" customHeight="1" x14ac:dyDescent="0.25">
      <c r="A420" s="71"/>
      <c r="C420" s="70"/>
      <c r="D420" s="71"/>
      <c r="E420" s="71"/>
      <c r="F420" s="71"/>
      <c r="G420" s="71"/>
      <c r="H420" s="71"/>
      <c r="I420" s="71"/>
    </row>
    <row r="421" spans="1:9" ht="15.75" customHeight="1" x14ac:dyDescent="0.25">
      <c r="A421" s="71"/>
      <c r="C421" s="70"/>
      <c r="D421" s="71"/>
      <c r="E421" s="71"/>
      <c r="F421" s="71"/>
      <c r="G421" s="71"/>
      <c r="H421" s="71"/>
      <c r="I421" s="71"/>
    </row>
    <row r="422" spans="1:9" ht="15.75" customHeight="1" x14ac:dyDescent="0.25">
      <c r="A422" s="71"/>
      <c r="C422" s="70"/>
      <c r="D422" s="71"/>
      <c r="E422" s="71"/>
      <c r="F422" s="71"/>
      <c r="G422" s="71"/>
      <c r="H422" s="71"/>
      <c r="I422" s="71"/>
    </row>
    <row r="423" spans="1:9" ht="15.75" customHeight="1" x14ac:dyDescent="0.25">
      <c r="A423" s="71"/>
      <c r="C423" s="70"/>
      <c r="D423" s="71"/>
      <c r="E423" s="71"/>
      <c r="F423" s="71"/>
      <c r="G423" s="71"/>
      <c r="H423" s="71"/>
      <c r="I423" s="71"/>
    </row>
    <row r="424" spans="1:9" ht="15.75" customHeight="1" x14ac:dyDescent="0.25">
      <c r="A424" s="71"/>
      <c r="C424" s="70"/>
      <c r="D424" s="71"/>
      <c r="E424" s="71"/>
      <c r="F424" s="71"/>
      <c r="G424" s="71"/>
      <c r="H424" s="71"/>
      <c r="I424" s="71"/>
    </row>
    <row r="425" spans="1:9" ht="15.75" customHeight="1" x14ac:dyDescent="0.25">
      <c r="A425" s="71"/>
      <c r="C425" s="70"/>
      <c r="D425" s="71"/>
      <c r="E425" s="71"/>
      <c r="F425" s="71"/>
      <c r="G425" s="71"/>
      <c r="H425" s="71"/>
      <c r="I425" s="71"/>
    </row>
    <row r="426" spans="1:9" ht="15.75" customHeight="1" x14ac:dyDescent="0.25">
      <c r="A426" s="71"/>
      <c r="C426" s="70"/>
      <c r="D426" s="71"/>
      <c r="E426" s="71"/>
      <c r="F426" s="71"/>
      <c r="G426" s="71"/>
      <c r="H426" s="71"/>
      <c r="I426" s="71"/>
    </row>
    <row r="427" spans="1:9" ht="15.75" customHeight="1" x14ac:dyDescent="0.25">
      <c r="A427" s="71"/>
      <c r="C427" s="70"/>
      <c r="D427" s="71"/>
      <c r="E427" s="71"/>
      <c r="F427" s="71"/>
      <c r="G427" s="71"/>
      <c r="H427" s="71"/>
      <c r="I427" s="71"/>
    </row>
    <row r="428" spans="1:9" ht="15.75" customHeight="1" x14ac:dyDescent="0.25">
      <c r="A428" s="71"/>
      <c r="C428" s="70"/>
      <c r="D428" s="71"/>
      <c r="E428" s="71"/>
      <c r="F428" s="71"/>
      <c r="G428" s="71"/>
      <c r="H428" s="71"/>
      <c r="I428" s="71"/>
    </row>
    <row r="429" spans="1:9" ht="15.75" customHeight="1" x14ac:dyDescent="0.25">
      <c r="A429" s="71"/>
      <c r="C429" s="70"/>
      <c r="D429" s="71"/>
      <c r="E429" s="71"/>
      <c r="F429" s="71"/>
      <c r="G429" s="71"/>
      <c r="H429" s="71"/>
      <c r="I429" s="71"/>
    </row>
    <row r="430" spans="1:9" ht="15.75" customHeight="1" x14ac:dyDescent="0.25">
      <c r="A430" s="71"/>
      <c r="C430" s="70"/>
      <c r="D430" s="71"/>
      <c r="E430" s="71"/>
      <c r="F430" s="71"/>
      <c r="G430" s="71"/>
      <c r="H430" s="71"/>
      <c r="I430" s="71"/>
    </row>
    <row r="431" spans="1:9" ht="15.75" customHeight="1" x14ac:dyDescent="0.25">
      <c r="A431" s="71"/>
      <c r="C431" s="70"/>
      <c r="D431" s="71"/>
      <c r="E431" s="71"/>
      <c r="F431" s="71"/>
      <c r="G431" s="71"/>
      <c r="H431" s="71"/>
      <c r="I431" s="71"/>
    </row>
    <row r="432" spans="1:9" ht="15.75" customHeight="1" x14ac:dyDescent="0.25">
      <c r="A432" s="71"/>
      <c r="C432" s="70"/>
      <c r="D432" s="71"/>
      <c r="E432" s="71"/>
      <c r="F432" s="71"/>
      <c r="G432" s="71"/>
      <c r="H432" s="71"/>
      <c r="I432" s="71"/>
    </row>
    <row r="433" spans="1:9" ht="15.75" customHeight="1" x14ac:dyDescent="0.25">
      <c r="A433" s="71"/>
      <c r="C433" s="70"/>
      <c r="D433" s="71"/>
      <c r="E433" s="71"/>
      <c r="F433" s="71"/>
      <c r="G433" s="71"/>
      <c r="H433" s="71"/>
      <c r="I433" s="71"/>
    </row>
    <row r="434" spans="1:9" ht="15.75" customHeight="1" x14ac:dyDescent="0.25">
      <c r="A434" s="71"/>
      <c r="C434" s="70"/>
      <c r="D434" s="71"/>
      <c r="E434" s="71"/>
      <c r="F434" s="71"/>
      <c r="G434" s="71"/>
      <c r="H434" s="71"/>
      <c r="I434" s="71"/>
    </row>
    <row r="435" spans="1:9" ht="15.75" customHeight="1" x14ac:dyDescent="0.25">
      <c r="A435" s="71"/>
      <c r="C435" s="70"/>
      <c r="D435" s="71"/>
      <c r="E435" s="71"/>
      <c r="F435" s="71"/>
      <c r="G435" s="71"/>
      <c r="H435" s="71"/>
      <c r="I435" s="71"/>
    </row>
    <row r="436" spans="1:9" ht="15.75" customHeight="1" x14ac:dyDescent="0.25">
      <c r="A436" s="71"/>
      <c r="C436" s="70"/>
      <c r="D436" s="71"/>
      <c r="E436" s="71"/>
      <c r="F436" s="71"/>
      <c r="G436" s="71"/>
      <c r="H436" s="71"/>
      <c r="I436" s="71"/>
    </row>
    <row r="437" spans="1:9" ht="15.75" customHeight="1" x14ac:dyDescent="0.25">
      <c r="A437" s="71"/>
      <c r="C437" s="70"/>
      <c r="D437" s="71"/>
      <c r="E437" s="71"/>
      <c r="F437" s="71"/>
      <c r="G437" s="71"/>
      <c r="H437" s="71"/>
      <c r="I437" s="71"/>
    </row>
    <row r="438" spans="1:9" ht="15.75" customHeight="1" x14ac:dyDescent="0.25">
      <c r="A438" s="71"/>
      <c r="C438" s="70"/>
      <c r="D438" s="71"/>
      <c r="E438" s="71"/>
      <c r="F438" s="71"/>
      <c r="G438" s="71"/>
      <c r="H438" s="71"/>
      <c r="I438" s="71"/>
    </row>
    <row r="439" spans="1:9" ht="15.75" customHeight="1" x14ac:dyDescent="0.25">
      <c r="A439" s="71"/>
      <c r="C439" s="70"/>
      <c r="D439" s="71"/>
      <c r="E439" s="71"/>
      <c r="F439" s="71"/>
      <c r="G439" s="71"/>
      <c r="H439" s="71"/>
      <c r="I439" s="71"/>
    </row>
    <row r="440" spans="1:9" ht="15.75" customHeight="1" x14ac:dyDescent="0.25">
      <c r="A440" s="71"/>
      <c r="C440" s="70"/>
      <c r="D440" s="71"/>
      <c r="E440" s="71"/>
      <c r="F440" s="71"/>
      <c r="G440" s="71"/>
      <c r="H440" s="71"/>
      <c r="I440" s="71"/>
    </row>
    <row r="441" spans="1:9" ht="15.75" customHeight="1" x14ac:dyDescent="0.25">
      <c r="A441" s="71"/>
      <c r="C441" s="70"/>
      <c r="D441" s="71"/>
      <c r="E441" s="71"/>
      <c r="F441" s="71"/>
      <c r="G441" s="71"/>
      <c r="H441" s="71"/>
      <c r="I441" s="71"/>
    </row>
    <row r="442" spans="1:9" ht="15.75" customHeight="1" x14ac:dyDescent="0.25">
      <c r="A442" s="71"/>
      <c r="C442" s="70"/>
      <c r="D442" s="71"/>
      <c r="E442" s="71"/>
      <c r="F442" s="71"/>
      <c r="G442" s="71"/>
      <c r="H442" s="71"/>
      <c r="I442" s="71"/>
    </row>
    <row r="443" spans="1:9" ht="15.75" customHeight="1" x14ac:dyDescent="0.25">
      <c r="A443" s="71"/>
      <c r="C443" s="70"/>
      <c r="D443" s="71"/>
      <c r="E443" s="71"/>
      <c r="F443" s="71"/>
      <c r="G443" s="71"/>
      <c r="H443" s="71"/>
      <c r="I443" s="71"/>
    </row>
    <row r="444" spans="1:9" ht="15.75" customHeight="1" x14ac:dyDescent="0.25">
      <c r="A444" s="71"/>
      <c r="C444" s="70"/>
      <c r="D444" s="71"/>
      <c r="E444" s="71"/>
      <c r="F444" s="71"/>
      <c r="G444" s="71"/>
      <c r="H444" s="71"/>
      <c r="I444" s="71"/>
    </row>
    <row r="445" spans="1:9" ht="15.75" customHeight="1" x14ac:dyDescent="0.25">
      <c r="A445" s="71"/>
      <c r="C445" s="70"/>
      <c r="D445" s="71"/>
      <c r="E445" s="71"/>
      <c r="F445" s="71"/>
      <c r="G445" s="71"/>
      <c r="H445" s="71"/>
      <c r="I445" s="71"/>
    </row>
    <row r="446" spans="1:9" ht="15.75" customHeight="1" x14ac:dyDescent="0.25">
      <c r="A446" s="71"/>
      <c r="C446" s="70"/>
      <c r="D446" s="71"/>
      <c r="E446" s="71"/>
      <c r="F446" s="71"/>
      <c r="G446" s="71"/>
      <c r="H446" s="71"/>
      <c r="I446" s="71"/>
    </row>
    <row r="447" spans="1:9" ht="15.75" customHeight="1" x14ac:dyDescent="0.25">
      <c r="A447" s="71"/>
      <c r="C447" s="70"/>
      <c r="D447" s="71"/>
      <c r="E447" s="71"/>
      <c r="F447" s="71"/>
      <c r="G447" s="71"/>
      <c r="H447" s="71"/>
      <c r="I447" s="71"/>
    </row>
    <row r="448" spans="1:9" ht="15.75" customHeight="1" x14ac:dyDescent="0.25">
      <c r="A448" s="71"/>
      <c r="C448" s="70"/>
      <c r="D448" s="71"/>
      <c r="E448" s="71"/>
      <c r="F448" s="71"/>
      <c r="G448" s="71"/>
      <c r="H448" s="71"/>
      <c r="I448" s="71"/>
    </row>
    <row r="449" spans="1:9" ht="15.75" customHeight="1" x14ac:dyDescent="0.25">
      <c r="A449" s="71"/>
      <c r="C449" s="70"/>
      <c r="D449" s="71"/>
      <c r="E449" s="71"/>
      <c r="F449" s="71"/>
      <c r="G449" s="71"/>
      <c r="H449" s="71"/>
      <c r="I449" s="71"/>
    </row>
    <row r="450" spans="1:9" ht="15.75" customHeight="1" x14ac:dyDescent="0.25">
      <c r="A450" s="71"/>
      <c r="C450" s="70"/>
      <c r="D450" s="71"/>
      <c r="E450" s="71"/>
      <c r="F450" s="71"/>
      <c r="G450" s="71"/>
      <c r="H450" s="71"/>
      <c r="I450" s="71"/>
    </row>
    <row r="451" spans="1:9" ht="15.75" customHeight="1" x14ac:dyDescent="0.25">
      <c r="A451" s="71"/>
      <c r="C451" s="70"/>
      <c r="D451" s="71"/>
      <c r="E451" s="71"/>
      <c r="F451" s="71"/>
      <c r="G451" s="71"/>
      <c r="H451" s="71"/>
      <c r="I451" s="71"/>
    </row>
    <row r="452" spans="1:9" ht="15.75" customHeight="1" x14ac:dyDescent="0.25">
      <c r="A452" s="71"/>
      <c r="C452" s="70"/>
      <c r="D452" s="71"/>
      <c r="E452" s="71"/>
      <c r="F452" s="71"/>
      <c r="G452" s="71"/>
      <c r="H452" s="71"/>
      <c r="I452" s="71"/>
    </row>
    <row r="453" spans="1:9" ht="15.75" customHeight="1" x14ac:dyDescent="0.25">
      <c r="A453" s="71"/>
      <c r="C453" s="70"/>
      <c r="D453" s="71"/>
      <c r="E453" s="71"/>
      <c r="F453" s="71"/>
      <c r="G453" s="71"/>
      <c r="H453" s="71"/>
      <c r="I453" s="71"/>
    </row>
    <row r="454" spans="1:9" ht="15.75" customHeight="1" x14ac:dyDescent="0.25">
      <c r="A454" s="71"/>
      <c r="C454" s="70"/>
      <c r="D454" s="71"/>
      <c r="E454" s="71"/>
      <c r="F454" s="71"/>
      <c r="G454" s="71"/>
      <c r="H454" s="71"/>
      <c r="I454" s="71"/>
    </row>
    <row r="455" spans="1:9" ht="15.75" customHeight="1" x14ac:dyDescent="0.25">
      <c r="A455" s="71"/>
      <c r="C455" s="70"/>
      <c r="D455" s="71"/>
      <c r="E455" s="71"/>
      <c r="F455" s="71"/>
      <c r="G455" s="71"/>
      <c r="H455" s="71"/>
      <c r="I455" s="71"/>
    </row>
    <row r="456" spans="1:9" ht="15.75" customHeight="1" x14ac:dyDescent="0.25">
      <c r="A456" s="71"/>
      <c r="C456" s="70"/>
      <c r="D456" s="71"/>
      <c r="E456" s="71"/>
      <c r="F456" s="71"/>
      <c r="G456" s="71"/>
      <c r="H456" s="71"/>
      <c r="I456" s="71"/>
    </row>
    <row r="457" spans="1:9" ht="15.75" customHeight="1" x14ac:dyDescent="0.25">
      <c r="A457" s="71"/>
      <c r="C457" s="70"/>
      <c r="D457" s="71"/>
      <c r="E457" s="71"/>
      <c r="F457" s="71"/>
      <c r="G457" s="71"/>
      <c r="H457" s="71"/>
      <c r="I457" s="71"/>
    </row>
    <row r="458" spans="1:9" ht="15.75" customHeight="1" x14ac:dyDescent="0.25">
      <c r="A458" s="71"/>
      <c r="C458" s="70"/>
      <c r="D458" s="71"/>
      <c r="E458" s="71"/>
      <c r="F458" s="71"/>
      <c r="G458" s="71"/>
      <c r="H458" s="71"/>
      <c r="I458" s="71"/>
    </row>
    <row r="459" spans="1:9" ht="15.75" customHeight="1" x14ac:dyDescent="0.25">
      <c r="A459" s="71"/>
      <c r="C459" s="70"/>
      <c r="D459" s="71"/>
      <c r="E459" s="71"/>
      <c r="F459" s="71"/>
      <c r="G459" s="71"/>
      <c r="H459" s="71"/>
      <c r="I459" s="71"/>
    </row>
    <row r="460" spans="1:9" ht="15.75" customHeight="1" x14ac:dyDescent="0.25">
      <c r="A460" s="71"/>
      <c r="C460" s="70"/>
      <c r="D460" s="71"/>
      <c r="E460" s="71"/>
      <c r="F460" s="71"/>
      <c r="G460" s="71"/>
      <c r="H460" s="71"/>
      <c r="I460" s="71"/>
    </row>
    <row r="461" spans="1:9" ht="15.75" customHeight="1" x14ac:dyDescent="0.25">
      <c r="A461" s="71"/>
      <c r="C461" s="70"/>
      <c r="D461" s="71"/>
      <c r="E461" s="71"/>
      <c r="F461" s="71"/>
      <c r="G461" s="71"/>
      <c r="H461" s="71"/>
      <c r="I461" s="71"/>
    </row>
    <row r="462" spans="1:9" ht="15.75" customHeight="1" x14ac:dyDescent="0.25">
      <c r="A462" s="71"/>
      <c r="C462" s="70"/>
      <c r="D462" s="71"/>
      <c r="E462" s="71"/>
      <c r="F462" s="71"/>
      <c r="G462" s="71"/>
      <c r="H462" s="71"/>
      <c r="I462" s="71"/>
    </row>
    <row r="463" spans="1:9" ht="15.75" customHeight="1" x14ac:dyDescent="0.25">
      <c r="A463" s="71"/>
      <c r="C463" s="70"/>
      <c r="D463" s="71"/>
      <c r="E463" s="71"/>
      <c r="F463" s="71"/>
      <c r="G463" s="71"/>
      <c r="H463" s="71"/>
      <c r="I463" s="71"/>
    </row>
    <row r="464" spans="1:9" ht="15.75" customHeight="1" x14ac:dyDescent="0.25">
      <c r="A464" s="71"/>
      <c r="C464" s="70"/>
      <c r="D464" s="71"/>
      <c r="E464" s="71"/>
      <c r="F464" s="71"/>
      <c r="G464" s="71"/>
      <c r="H464" s="71"/>
      <c r="I464" s="71"/>
    </row>
    <row r="465" spans="1:9" ht="15.75" customHeight="1" x14ac:dyDescent="0.25">
      <c r="A465" s="71"/>
      <c r="C465" s="70"/>
      <c r="D465" s="71"/>
      <c r="E465" s="71"/>
      <c r="F465" s="71"/>
      <c r="G465" s="71"/>
      <c r="H465" s="71"/>
      <c r="I465" s="71"/>
    </row>
    <row r="466" spans="1:9" ht="15.75" customHeight="1" x14ac:dyDescent="0.25">
      <c r="A466" s="71"/>
      <c r="C466" s="70"/>
      <c r="D466" s="71"/>
      <c r="E466" s="71"/>
      <c r="F466" s="71"/>
      <c r="G466" s="71"/>
      <c r="H466" s="71"/>
      <c r="I466" s="71"/>
    </row>
    <row r="467" spans="1:9" ht="15.75" customHeight="1" x14ac:dyDescent="0.25">
      <c r="A467" s="71"/>
      <c r="C467" s="70"/>
      <c r="D467" s="71"/>
      <c r="E467" s="71"/>
      <c r="F467" s="71"/>
      <c r="G467" s="71"/>
      <c r="H467" s="71"/>
      <c r="I467" s="71"/>
    </row>
    <row r="468" spans="1:9" ht="15.75" customHeight="1" x14ac:dyDescent="0.25">
      <c r="A468" s="71"/>
      <c r="C468" s="70"/>
      <c r="D468" s="71"/>
      <c r="E468" s="71"/>
      <c r="F468" s="71"/>
      <c r="G468" s="71"/>
      <c r="H468" s="71"/>
      <c r="I468" s="71"/>
    </row>
    <row r="469" spans="1:9" ht="15.75" customHeight="1" x14ac:dyDescent="0.25">
      <c r="A469" s="71"/>
      <c r="C469" s="70"/>
      <c r="D469" s="71"/>
      <c r="E469" s="71"/>
      <c r="F469" s="71"/>
      <c r="G469" s="71"/>
      <c r="H469" s="71"/>
      <c r="I469" s="71"/>
    </row>
    <row r="470" spans="1:9" ht="15.75" customHeight="1" x14ac:dyDescent="0.25">
      <c r="A470" s="71"/>
      <c r="C470" s="70"/>
      <c r="D470" s="71"/>
      <c r="E470" s="71"/>
      <c r="F470" s="71"/>
      <c r="G470" s="71"/>
      <c r="H470" s="71"/>
      <c r="I470" s="71"/>
    </row>
    <row r="471" spans="1:9" ht="15.75" customHeight="1" x14ac:dyDescent="0.25">
      <c r="A471" s="71"/>
      <c r="C471" s="70"/>
      <c r="D471" s="71"/>
      <c r="E471" s="71"/>
      <c r="F471" s="71"/>
      <c r="G471" s="71"/>
      <c r="H471" s="71"/>
      <c r="I471" s="71"/>
    </row>
    <row r="472" spans="1:9" ht="15.75" customHeight="1" x14ac:dyDescent="0.25">
      <c r="A472" s="71"/>
      <c r="C472" s="70"/>
      <c r="D472" s="71"/>
      <c r="E472" s="71"/>
      <c r="F472" s="71"/>
      <c r="G472" s="71"/>
      <c r="H472" s="71"/>
      <c r="I472" s="71"/>
    </row>
    <row r="473" spans="1:9" ht="15.75" customHeight="1" x14ac:dyDescent="0.25">
      <c r="A473" s="71"/>
      <c r="C473" s="70"/>
      <c r="D473" s="71"/>
      <c r="E473" s="71"/>
      <c r="F473" s="71"/>
      <c r="G473" s="71"/>
      <c r="H473" s="71"/>
      <c r="I473" s="71"/>
    </row>
    <row r="474" spans="1:9" ht="15.75" customHeight="1" x14ac:dyDescent="0.25">
      <c r="A474" s="71"/>
      <c r="C474" s="70"/>
      <c r="D474" s="71"/>
      <c r="E474" s="71"/>
      <c r="F474" s="71"/>
      <c r="G474" s="71"/>
      <c r="H474" s="71"/>
      <c r="I474" s="71"/>
    </row>
    <row r="475" spans="1:9" ht="15.75" customHeight="1" x14ac:dyDescent="0.25">
      <c r="A475" s="71"/>
      <c r="C475" s="70"/>
      <c r="D475" s="71"/>
      <c r="E475" s="71"/>
      <c r="F475" s="71"/>
      <c r="G475" s="71"/>
      <c r="H475" s="71"/>
      <c r="I475" s="71"/>
    </row>
    <row r="476" spans="1:9" ht="15.75" customHeight="1" x14ac:dyDescent="0.25">
      <c r="A476" s="71"/>
      <c r="C476" s="70"/>
      <c r="D476" s="71"/>
      <c r="E476" s="71"/>
      <c r="F476" s="71"/>
      <c r="G476" s="71"/>
      <c r="H476" s="71"/>
      <c r="I476" s="71"/>
    </row>
    <row r="477" spans="1:9" ht="15.75" customHeight="1" x14ac:dyDescent="0.25">
      <c r="A477" s="71"/>
      <c r="C477" s="70"/>
      <c r="D477" s="71"/>
      <c r="E477" s="71"/>
      <c r="F477" s="71"/>
      <c r="G477" s="71"/>
      <c r="H477" s="71"/>
      <c r="I477" s="71"/>
    </row>
    <row r="478" spans="1:9" ht="15.75" customHeight="1" x14ac:dyDescent="0.25">
      <c r="A478" s="71"/>
      <c r="C478" s="70"/>
      <c r="D478" s="71"/>
      <c r="E478" s="71"/>
      <c r="F478" s="71"/>
      <c r="G478" s="71"/>
      <c r="H478" s="71"/>
      <c r="I478" s="71"/>
    </row>
    <row r="479" spans="1:9" ht="15.75" customHeight="1" x14ac:dyDescent="0.25">
      <c r="A479" s="71"/>
      <c r="C479" s="70"/>
      <c r="D479" s="71"/>
      <c r="E479" s="71"/>
      <c r="F479" s="71"/>
      <c r="G479" s="71"/>
      <c r="H479" s="71"/>
      <c r="I479" s="71"/>
    </row>
    <row r="480" spans="1:9" ht="15.75" customHeight="1" x14ac:dyDescent="0.25">
      <c r="A480" s="71"/>
      <c r="C480" s="70"/>
      <c r="D480" s="71"/>
      <c r="E480" s="71"/>
      <c r="F480" s="71"/>
      <c r="G480" s="71"/>
      <c r="H480" s="71"/>
      <c r="I480" s="71"/>
    </row>
    <row r="481" spans="1:9" ht="15.75" customHeight="1" x14ac:dyDescent="0.25">
      <c r="A481" s="71"/>
      <c r="C481" s="70"/>
      <c r="D481" s="71"/>
      <c r="E481" s="71"/>
      <c r="F481" s="71"/>
      <c r="G481" s="71"/>
      <c r="H481" s="71"/>
      <c r="I481" s="71"/>
    </row>
    <row r="482" spans="1:9" ht="15.75" customHeight="1" x14ac:dyDescent="0.25">
      <c r="A482" s="71"/>
      <c r="C482" s="70"/>
      <c r="D482" s="71"/>
      <c r="E482" s="71"/>
      <c r="F482" s="71"/>
      <c r="G482" s="71"/>
      <c r="H482" s="71"/>
      <c r="I482" s="71"/>
    </row>
    <row r="483" spans="1:9" ht="15.75" customHeight="1" x14ac:dyDescent="0.25">
      <c r="A483" s="71"/>
      <c r="C483" s="70"/>
      <c r="D483" s="71"/>
      <c r="E483" s="71"/>
      <c r="F483" s="71"/>
      <c r="G483" s="71"/>
      <c r="H483" s="71"/>
      <c r="I483" s="71"/>
    </row>
    <row r="484" spans="1:9" ht="15.75" customHeight="1" x14ac:dyDescent="0.25">
      <c r="A484" s="71"/>
      <c r="C484" s="70"/>
      <c r="D484" s="71"/>
      <c r="E484" s="71"/>
      <c r="F484" s="71"/>
      <c r="G484" s="71"/>
      <c r="H484" s="71"/>
      <c r="I484" s="71"/>
    </row>
    <row r="485" spans="1:9" ht="15.75" customHeight="1" x14ac:dyDescent="0.25">
      <c r="A485" s="71"/>
      <c r="C485" s="70"/>
      <c r="D485" s="71"/>
      <c r="E485" s="71"/>
      <c r="F485" s="71"/>
      <c r="G485" s="71"/>
      <c r="H485" s="71"/>
      <c r="I485" s="71"/>
    </row>
    <row r="486" spans="1:9" ht="15.75" customHeight="1" x14ac:dyDescent="0.25">
      <c r="A486" s="71"/>
      <c r="C486" s="70"/>
      <c r="D486" s="71"/>
      <c r="E486" s="71"/>
      <c r="F486" s="71"/>
      <c r="G486" s="71"/>
      <c r="H486" s="71"/>
      <c r="I486" s="71"/>
    </row>
    <row r="487" spans="1:9" ht="15.75" customHeight="1" x14ac:dyDescent="0.25">
      <c r="A487" s="71"/>
      <c r="C487" s="70"/>
      <c r="D487" s="71"/>
      <c r="E487" s="71"/>
      <c r="F487" s="71"/>
      <c r="G487" s="71"/>
      <c r="H487" s="71"/>
      <c r="I487" s="71"/>
    </row>
    <row r="488" spans="1:9" ht="15.75" customHeight="1" x14ac:dyDescent="0.25">
      <c r="A488" s="71"/>
      <c r="C488" s="70"/>
      <c r="D488" s="71"/>
      <c r="E488" s="71"/>
      <c r="F488" s="71"/>
      <c r="G488" s="71"/>
      <c r="H488" s="71"/>
      <c r="I488" s="71"/>
    </row>
    <row r="489" spans="1:9" ht="15.75" customHeight="1" x14ac:dyDescent="0.25">
      <c r="A489" s="71"/>
      <c r="C489" s="70"/>
      <c r="D489" s="71"/>
      <c r="E489" s="71"/>
      <c r="F489" s="71"/>
      <c r="G489" s="71"/>
      <c r="H489" s="71"/>
      <c r="I489" s="71"/>
    </row>
    <row r="490" spans="1:9" ht="15.75" customHeight="1" x14ac:dyDescent="0.25">
      <c r="A490" s="71"/>
      <c r="C490" s="70"/>
      <c r="D490" s="71"/>
      <c r="E490" s="71"/>
      <c r="F490" s="71"/>
      <c r="G490" s="71"/>
      <c r="H490" s="71"/>
      <c r="I490" s="71"/>
    </row>
    <row r="491" spans="1:9" ht="15.75" customHeight="1" x14ac:dyDescent="0.25">
      <c r="A491" s="71"/>
      <c r="C491" s="70"/>
      <c r="D491" s="71"/>
      <c r="E491" s="71"/>
      <c r="F491" s="71"/>
      <c r="G491" s="71"/>
      <c r="H491" s="71"/>
      <c r="I491" s="71"/>
    </row>
    <row r="492" spans="1:9" ht="15.75" customHeight="1" x14ac:dyDescent="0.25">
      <c r="A492" s="71"/>
      <c r="C492" s="70"/>
      <c r="D492" s="71"/>
      <c r="E492" s="71"/>
      <c r="F492" s="71"/>
      <c r="G492" s="71"/>
      <c r="H492" s="71"/>
      <c r="I492" s="71"/>
    </row>
    <row r="493" spans="1:9" ht="15.75" customHeight="1" x14ac:dyDescent="0.25">
      <c r="A493" s="71"/>
      <c r="C493" s="70"/>
      <c r="D493" s="71"/>
      <c r="E493" s="71"/>
      <c r="F493" s="71"/>
      <c r="G493" s="71"/>
      <c r="H493" s="71"/>
      <c r="I493" s="71"/>
    </row>
    <row r="494" spans="1:9" ht="15.75" customHeight="1" x14ac:dyDescent="0.25">
      <c r="A494" s="71"/>
      <c r="C494" s="70"/>
      <c r="D494" s="71"/>
      <c r="E494" s="71"/>
      <c r="F494" s="71"/>
      <c r="G494" s="71"/>
      <c r="H494" s="71"/>
      <c r="I494" s="71"/>
    </row>
    <row r="495" spans="1:9" ht="15.75" customHeight="1" x14ac:dyDescent="0.25">
      <c r="A495" s="71"/>
      <c r="C495" s="70"/>
      <c r="D495" s="71"/>
      <c r="E495" s="71"/>
      <c r="F495" s="71"/>
      <c r="G495" s="71"/>
      <c r="H495" s="71"/>
      <c r="I495" s="71"/>
    </row>
    <row r="496" spans="1:9" ht="15.75" customHeight="1" x14ac:dyDescent="0.25">
      <c r="A496" s="71"/>
      <c r="C496" s="70"/>
      <c r="D496" s="71"/>
      <c r="E496" s="71"/>
      <c r="F496" s="71"/>
      <c r="G496" s="71"/>
      <c r="H496" s="71"/>
      <c r="I496" s="71"/>
    </row>
    <row r="497" spans="1:9" ht="15.75" customHeight="1" x14ac:dyDescent="0.25">
      <c r="A497" s="71"/>
      <c r="C497" s="70"/>
      <c r="D497" s="71"/>
      <c r="E497" s="71"/>
      <c r="F497" s="71"/>
      <c r="G497" s="71"/>
      <c r="H497" s="71"/>
      <c r="I497" s="71"/>
    </row>
    <row r="498" spans="1:9" ht="15.75" customHeight="1" x14ac:dyDescent="0.25">
      <c r="A498" s="71"/>
      <c r="C498" s="70"/>
      <c r="D498" s="71"/>
      <c r="E498" s="71"/>
      <c r="F498" s="71"/>
      <c r="G498" s="71"/>
      <c r="H498" s="71"/>
      <c r="I498" s="71"/>
    </row>
    <row r="499" spans="1:9" ht="15.75" customHeight="1" x14ac:dyDescent="0.25">
      <c r="A499" s="71"/>
      <c r="C499" s="70"/>
      <c r="D499" s="71"/>
      <c r="E499" s="71"/>
      <c r="F499" s="71"/>
      <c r="G499" s="71"/>
      <c r="H499" s="71"/>
      <c r="I499" s="71"/>
    </row>
    <row r="500" spans="1:9" ht="15.75" customHeight="1" x14ac:dyDescent="0.25">
      <c r="A500" s="71"/>
      <c r="C500" s="70"/>
      <c r="D500" s="71"/>
      <c r="E500" s="71"/>
      <c r="F500" s="71"/>
      <c r="G500" s="71"/>
      <c r="H500" s="71"/>
      <c r="I500" s="71"/>
    </row>
    <row r="501" spans="1:9" ht="15.75" customHeight="1" x14ac:dyDescent="0.25">
      <c r="A501" s="71"/>
      <c r="C501" s="70"/>
      <c r="D501" s="71"/>
      <c r="E501" s="71"/>
      <c r="F501" s="71"/>
      <c r="G501" s="71"/>
      <c r="H501" s="71"/>
      <c r="I501" s="71"/>
    </row>
    <row r="502" spans="1:9" ht="15.75" customHeight="1" x14ac:dyDescent="0.25">
      <c r="A502" s="71"/>
      <c r="C502" s="70"/>
      <c r="D502" s="71"/>
      <c r="E502" s="71"/>
      <c r="F502" s="71"/>
      <c r="G502" s="71"/>
      <c r="H502" s="71"/>
      <c r="I502" s="71"/>
    </row>
    <row r="503" spans="1:9" ht="15.75" customHeight="1" x14ac:dyDescent="0.25">
      <c r="A503" s="71"/>
      <c r="C503" s="70"/>
      <c r="D503" s="71"/>
      <c r="E503" s="71"/>
      <c r="F503" s="71"/>
      <c r="G503" s="71"/>
      <c r="H503" s="71"/>
      <c r="I503" s="71"/>
    </row>
    <row r="504" spans="1:9" ht="15.75" customHeight="1" x14ac:dyDescent="0.25">
      <c r="A504" s="71"/>
      <c r="C504" s="70"/>
      <c r="D504" s="71"/>
      <c r="E504" s="71"/>
      <c r="F504" s="71"/>
      <c r="G504" s="71"/>
      <c r="H504" s="71"/>
      <c r="I504" s="71"/>
    </row>
    <row r="505" spans="1:9" ht="15.75" customHeight="1" x14ac:dyDescent="0.25">
      <c r="A505" s="71"/>
      <c r="C505" s="70"/>
      <c r="D505" s="71"/>
      <c r="E505" s="71"/>
      <c r="F505" s="71"/>
      <c r="G505" s="71"/>
      <c r="H505" s="71"/>
      <c r="I505" s="71"/>
    </row>
    <row r="506" spans="1:9" ht="15.75" customHeight="1" x14ac:dyDescent="0.25">
      <c r="A506" s="71"/>
      <c r="C506" s="70"/>
      <c r="D506" s="71"/>
      <c r="E506" s="71"/>
      <c r="F506" s="71"/>
      <c r="G506" s="71"/>
      <c r="H506" s="71"/>
      <c r="I506" s="71"/>
    </row>
    <row r="507" spans="1:9" ht="15.75" customHeight="1" x14ac:dyDescent="0.25">
      <c r="A507" s="71"/>
      <c r="C507" s="70"/>
      <c r="D507" s="71"/>
      <c r="E507" s="71"/>
      <c r="F507" s="71"/>
      <c r="G507" s="71"/>
      <c r="H507" s="71"/>
      <c r="I507" s="71"/>
    </row>
    <row r="508" spans="1:9" ht="15.75" customHeight="1" x14ac:dyDescent="0.25">
      <c r="A508" s="71"/>
      <c r="C508" s="70"/>
      <c r="D508" s="71"/>
      <c r="E508" s="71"/>
      <c r="F508" s="71"/>
      <c r="G508" s="71"/>
      <c r="H508" s="71"/>
      <c r="I508" s="71"/>
    </row>
    <row r="509" spans="1:9" ht="15.75" customHeight="1" x14ac:dyDescent="0.25">
      <c r="A509" s="71"/>
      <c r="C509" s="70"/>
      <c r="D509" s="71"/>
      <c r="E509" s="71"/>
      <c r="F509" s="71"/>
      <c r="G509" s="71"/>
      <c r="H509" s="71"/>
      <c r="I509" s="71"/>
    </row>
    <row r="510" spans="1:9" ht="15.75" customHeight="1" x14ac:dyDescent="0.25">
      <c r="A510" s="71"/>
      <c r="C510" s="70"/>
      <c r="D510" s="71"/>
      <c r="E510" s="71"/>
      <c r="F510" s="71"/>
      <c r="G510" s="71"/>
      <c r="H510" s="71"/>
      <c r="I510" s="71"/>
    </row>
    <row r="511" spans="1:9" ht="15.75" customHeight="1" x14ac:dyDescent="0.25">
      <c r="A511" s="71"/>
      <c r="C511" s="70"/>
      <c r="D511" s="71"/>
      <c r="E511" s="71"/>
      <c r="F511" s="71"/>
      <c r="G511" s="71"/>
      <c r="H511" s="71"/>
      <c r="I511" s="71"/>
    </row>
    <row r="512" spans="1:9" ht="15.75" customHeight="1" x14ac:dyDescent="0.25">
      <c r="A512" s="71"/>
      <c r="C512" s="70"/>
      <c r="D512" s="71"/>
      <c r="E512" s="71"/>
      <c r="F512" s="71"/>
      <c r="G512" s="71"/>
      <c r="H512" s="71"/>
      <c r="I512" s="71"/>
    </row>
    <row r="513" spans="1:9" ht="15.75" customHeight="1" x14ac:dyDescent="0.25">
      <c r="A513" s="71"/>
      <c r="C513" s="70"/>
      <c r="D513" s="71"/>
      <c r="E513" s="71"/>
      <c r="F513" s="71"/>
      <c r="G513" s="71"/>
      <c r="H513" s="71"/>
      <c r="I513" s="71"/>
    </row>
    <row r="514" spans="1:9" ht="15.75" customHeight="1" x14ac:dyDescent="0.25">
      <c r="A514" s="71"/>
      <c r="C514" s="70"/>
      <c r="D514" s="71"/>
      <c r="E514" s="71"/>
      <c r="F514" s="71"/>
      <c r="G514" s="71"/>
      <c r="H514" s="71"/>
      <c r="I514" s="71"/>
    </row>
    <row r="515" spans="1:9" ht="15.75" customHeight="1" x14ac:dyDescent="0.25">
      <c r="A515" s="71"/>
      <c r="C515" s="70"/>
      <c r="D515" s="71"/>
      <c r="E515" s="71"/>
      <c r="F515" s="71"/>
      <c r="G515" s="71"/>
      <c r="H515" s="71"/>
      <c r="I515" s="71"/>
    </row>
    <row r="516" spans="1:9" ht="15.75" customHeight="1" x14ac:dyDescent="0.25">
      <c r="A516" s="71"/>
      <c r="C516" s="70"/>
      <c r="D516" s="71"/>
      <c r="E516" s="71"/>
      <c r="F516" s="71"/>
      <c r="G516" s="71"/>
      <c r="H516" s="71"/>
      <c r="I516" s="71"/>
    </row>
    <row r="517" spans="1:9" ht="15.75" customHeight="1" x14ac:dyDescent="0.25">
      <c r="A517" s="71"/>
      <c r="C517" s="70"/>
      <c r="D517" s="71"/>
      <c r="E517" s="71"/>
      <c r="F517" s="71"/>
      <c r="G517" s="71"/>
      <c r="H517" s="71"/>
      <c r="I517" s="71"/>
    </row>
    <row r="518" spans="1:9" ht="15.75" customHeight="1" x14ac:dyDescent="0.25">
      <c r="A518" s="71"/>
      <c r="C518" s="70"/>
      <c r="D518" s="71"/>
      <c r="E518" s="71"/>
      <c r="F518" s="71"/>
      <c r="G518" s="71"/>
      <c r="H518" s="71"/>
      <c r="I518" s="71"/>
    </row>
    <row r="519" spans="1:9" ht="15.75" customHeight="1" x14ac:dyDescent="0.25">
      <c r="A519" s="71"/>
      <c r="C519" s="70"/>
      <c r="D519" s="71"/>
      <c r="E519" s="71"/>
      <c r="F519" s="71"/>
      <c r="G519" s="71"/>
      <c r="H519" s="71"/>
      <c r="I519" s="71"/>
    </row>
    <row r="520" spans="1:9" ht="15.75" customHeight="1" x14ac:dyDescent="0.25">
      <c r="A520" s="71"/>
      <c r="C520" s="70"/>
      <c r="D520" s="71"/>
      <c r="E520" s="71"/>
      <c r="F520" s="71"/>
      <c r="G520" s="71"/>
      <c r="H520" s="71"/>
      <c r="I520" s="71"/>
    </row>
    <row r="521" spans="1:9" ht="15.75" customHeight="1" x14ac:dyDescent="0.25">
      <c r="A521" s="71"/>
      <c r="C521" s="70"/>
      <c r="D521" s="71"/>
      <c r="E521" s="71"/>
      <c r="F521" s="71"/>
      <c r="G521" s="71"/>
      <c r="H521" s="71"/>
      <c r="I521" s="71"/>
    </row>
    <row r="522" spans="1:9" ht="15.75" customHeight="1" x14ac:dyDescent="0.25">
      <c r="A522" s="71"/>
      <c r="C522" s="70"/>
      <c r="D522" s="71"/>
      <c r="E522" s="71"/>
      <c r="F522" s="71"/>
      <c r="G522" s="71"/>
      <c r="H522" s="71"/>
      <c r="I522" s="71"/>
    </row>
    <row r="523" spans="1:9" ht="15.75" customHeight="1" x14ac:dyDescent="0.25">
      <c r="A523" s="71"/>
      <c r="C523" s="70"/>
      <c r="D523" s="71"/>
      <c r="E523" s="71"/>
      <c r="F523" s="71"/>
      <c r="G523" s="71"/>
      <c r="H523" s="71"/>
      <c r="I523" s="71"/>
    </row>
    <row r="524" spans="1:9" ht="15.75" customHeight="1" x14ac:dyDescent="0.25">
      <c r="A524" s="71"/>
      <c r="C524" s="70"/>
      <c r="D524" s="71"/>
      <c r="E524" s="71"/>
      <c r="F524" s="71"/>
      <c r="G524" s="71"/>
      <c r="H524" s="71"/>
      <c r="I524" s="71"/>
    </row>
    <row r="525" spans="1:9" ht="15.75" customHeight="1" x14ac:dyDescent="0.25">
      <c r="A525" s="71"/>
      <c r="C525" s="70"/>
      <c r="D525" s="71"/>
      <c r="E525" s="71"/>
      <c r="F525" s="71"/>
      <c r="G525" s="71"/>
      <c r="H525" s="71"/>
      <c r="I525" s="71"/>
    </row>
    <row r="526" spans="1:9" ht="15.75" customHeight="1" x14ac:dyDescent="0.25">
      <c r="A526" s="71"/>
      <c r="C526" s="70"/>
      <c r="D526" s="71"/>
      <c r="E526" s="71"/>
      <c r="F526" s="71"/>
      <c r="G526" s="71"/>
      <c r="H526" s="71"/>
      <c r="I526" s="71"/>
    </row>
    <row r="527" spans="1:9" ht="15.75" customHeight="1" x14ac:dyDescent="0.25">
      <c r="A527" s="71"/>
      <c r="C527" s="70"/>
      <c r="D527" s="71"/>
      <c r="E527" s="71"/>
      <c r="F527" s="71"/>
      <c r="G527" s="71"/>
      <c r="H527" s="71"/>
      <c r="I527" s="71"/>
    </row>
    <row r="528" spans="1:9" ht="15.75" customHeight="1" x14ac:dyDescent="0.25">
      <c r="A528" s="71"/>
      <c r="C528" s="70"/>
      <c r="D528" s="71"/>
      <c r="E528" s="71"/>
      <c r="F528" s="71"/>
      <c r="G528" s="71"/>
      <c r="H528" s="71"/>
      <c r="I528" s="71"/>
    </row>
    <row r="529" spans="1:9" ht="15.75" customHeight="1" x14ac:dyDescent="0.25">
      <c r="A529" s="71"/>
      <c r="C529" s="70"/>
      <c r="D529" s="71"/>
      <c r="E529" s="71"/>
      <c r="F529" s="71"/>
      <c r="G529" s="71"/>
      <c r="H529" s="71"/>
      <c r="I529" s="71"/>
    </row>
    <row r="530" spans="1:9" ht="15.75" customHeight="1" x14ac:dyDescent="0.25">
      <c r="A530" s="71"/>
      <c r="C530" s="70"/>
      <c r="D530" s="71"/>
      <c r="E530" s="71"/>
      <c r="F530" s="71"/>
      <c r="G530" s="71"/>
      <c r="H530" s="71"/>
      <c r="I530" s="71"/>
    </row>
    <row r="531" spans="1:9" ht="15.75" customHeight="1" x14ac:dyDescent="0.25">
      <c r="A531" s="71"/>
      <c r="C531" s="70"/>
      <c r="D531" s="71"/>
      <c r="E531" s="71"/>
      <c r="F531" s="71"/>
      <c r="G531" s="71"/>
      <c r="H531" s="71"/>
      <c r="I531" s="71"/>
    </row>
    <row r="532" spans="1:9" ht="15.75" customHeight="1" x14ac:dyDescent="0.25">
      <c r="A532" s="71"/>
      <c r="C532" s="70"/>
      <c r="D532" s="71"/>
      <c r="E532" s="71"/>
      <c r="F532" s="71"/>
      <c r="G532" s="71"/>
      <c r="H532" s="71"/>
      <c r="I532" s="71"/>
    </row>
    <row r="533" spans="1:9" ht="15.75" customHeight="1" x14ac:dyDescent="0.25">
      <c r="A533" s="71"/>
      <c r="C533" s="70"/>
      <c r="D533" s="71"/>
      <c r="E533" s="71"/>
      <c r="F533" s="71"/>
      <c r="G533" s="71"/>
      <c r="H533" s="71"/>
      <c r="I533" s="71"/>
    </row>
    <row r="534" spans="1:9" ht="15.75" customHeight="1" x14ac:dyDescent="0.25">
      <c r="A534" s="71"/>
      <c r="C534" s="70"/>
      <c r="D534" s="71"/>
      <c r="E534" s="71"/>
      <c r="F534" s="71"/>
      <c r="G534" s="71"/>
      <c r="H534" s="71"/>
      <c r="I534" s="71"/>
    </row>
    <row r="535" spans="1:9" ht="15.75" customHeight="1" x14ac:dyDescent="0.25">
      <c r="A535" s="71"/>
      <c r="C535" s="70"/>
      <c r="D535" s="71"/>
      <c r="E535" s="71"/>
      <c r="F535" s="71"/>
      <c r="G535" s="71"/>
      <c r="H535" s="71"/>
      <c r="I535" s="71"/>
    </row>
    <row r="536" spans="1:9" ht="15.75" customHeight="1" x14ac:dyDescent="0.25">
      <c r="A536" s="71"/>
      <c r="C536" s="70"/>
      <c r="D536" s="71"/>
      <c r="E536" s="71"/>
      <c r="F536" s="71"/>
      <c r="G536" s="71"/>
      <c r="H536" s="71"/>
      <c r="I536" s="71"/>
    </row>
    <row r="537" spans="1:9" ht="15.75" customHeight="1" x14ac:dyDescent="0.25">
      <c r="A537" s="71"/>
      <c r="C537" s="70"/>
      <c r="D537" s="71"/>
      <c r="E537" s="71"/>
      <c r="F537" s="71"/>
      <c r="G537" s="71"/>
      <c r="H537" s="71"/>
      <c r="I537" s="71"/>
    </row>
    <row r="538" spans="1:9" ht="15.75" customHeight="1" x14ac:dyDescent="0.25">
      <c r="A538" s="71"/>
      <c r="C538" s="70"/>
      <c r="D538" s="71"/>
      <c r="E538" s="71"/>
      <c r="F538" s="71"/>
      <c r="G538" s="71"/>
      <c r="H538" s="71"/>
      <c r="I538" s="71"/>
    </row>
    <row r="539" spans="1:9" ht="15.75" customHeight="1" x14ac:dyDescent="0.25">
      <c r="A539" s="71"/>
      <c r="C539" s="70"/>
      <c r="D539" s="71"/>
      <c r="E539" s="71"/>
      <c r="F539" s="71"/>
      <c r="G539" s="71"/>
      <c r="H539" s="71"/>
      <c r="I539" s="71"/>
    </row>
    <row r="540" spans="1:9" ht="15.75" customHeight="1" x14ac:dyDescent="0.25">
      <c r="A540" s="71"/>
      <c r="C540" s="70"/>
      <c r="D540" s="71"/>
      <c r="E540" s="71"/>
      <c r="F540" s="71"/>
      <c r="G540" s="71"/>
      <c r="H540" s="71"/>
      <c r="I540" s="71"/>
    </row>
    <row r="541" spans="1:9" ht="15.75" customHeight="1" x14ac:dyDescent="0.25">
      <c r="A541" s="71"/>
      <c r="C541" s="70"/>
      <c r="D541" s="71"/>
      <c r="E541" s="71"/>
      <c r="F541" s="71"/>
      <c r="G541" s="71"/>
      <c r="H541" s="71"/>
      <c r="I541" s="71"/>
    </row>
    <row r="542" spans="1:9" ht="15.75" customHeight="1" x14ac:dyDescent="0.25">
      <c r="A542" s="71"/>
      <c r="C542" s="70"/>
      <c r="D542" s="71"/>
      <c r="E542" s="71"/>
      <c r="F542" s="71"/>
      <c r="G542" s="71"/>
      <c r="H542" s="71"/>
      <c r="I542" s="71"/>
    </row>
    <row r="543" spans="1:9" ht="15.75" customHeight="1" x14ac:dyDescent="0.25">
      <c r="A543" s="71"/>
      <c r="C543" s="70"/>
      <c r="D543" s="71"/>
      <c r="E543" s="71"/>
      <c r="F543" s="71"/>
      <c r="G543" s="71"/>
      <c r="H543" s="71"/>
      <c r="I543" s="71"/>
    </row>
    <row r="544" spans="1:9" ht="15.75" customHeight="1" x14ac:dyDescent="0.25">
      <c r="A544" s="71"/>
      <c r="C544" s="70"/>
      <c r="D544" s="71"/>
      <c r="E544" s="71"/>
      <c r="F544" s="71"/>
      <c r="G544" s="71"/>
      <c r="H544" s="71"/>
      <c r="I544" s="71"/>
    </row>
    <row r="545" spans="1:9" ht="15.75" customHeight="1" x14ac:dyDescent="0.25">
      <c r="A545" s="71"/>
      <c r="C545" s="70"/>
      <c r="D545" s="71"/>
      <c r="E545" s="71"/>
      <c r="F545" s="71"/>
      <c r="G545" s="71"/>
      <c r="H545" s="71"/>
      <c r="I545" s="71"/>
    </row>
    <row r="546" spans="1:9" ht="15.75" customHeight="1" x14ac:dyDescent="0.25">
      <c r="A546" s="71"/>
      <c r="C546" s="70"/>
      <c r="D546" s="71"/>
      <c r="E546" s="71"/>
      <c r="F546" s="71"/>
      <c r="G546" s="71"/>
      <c r="H546" s="71"/>
      <c r="I546" s="71"/>
    </row>
    <row r="547" spans="1:9" ht="15.75" customHeight="1" x14ac:dyDescent="0.25">
      <c r="A547" s="71"/>
      <c r="C547" s="70"/>
      <c r="D547" s="71"/>
      <c r="E547" s="71"/>
      <c r="F547" s="71"/>
      <c r="G547" s="71"/>
      <c r="H547" s="71"/>
      <c r="I547" s="71"/>
    </row>
    <row r="548" spans="1:9" ht="15.75" customHeight="1" x14ac:dyDescent="0.25">
      <c r="A548" s="71"/>
      <c r="C548" s="70"/>
      <c r="D548" s="71"/>
      <c r="E548" s="71"/>
      <c r="F548" s="71"/>
      <c r="G548" s="71"/>
      <c r="H548" s="71"/>
      <c r="I548" s="71"/>
    </row>
    <row r="549" spans="1:9" ht="15.75" customHeight="1" x14ac:dyDescent="0.25">
      <c r="A549" s="71"/>
      <c r="C549" s="70"/>
      <c r="D549" s="71"/>
      <c r="E549" s="71"/>
      <c r="F549" s="71"/>
      <c r="G549" s="71"/>
      <c r="H549" s="71"/>
      <c r="I549" s="71"/>
    </row>
    <row r="550" spans="1:9" ht="15.75" customHeight="1" x14ac:dyDescent="0.25">
      <c r="A550" s="71"/>
      <c r="C550" s="70"/>
      <c r="D550" s="71"/>
      <c r="E550" s="71"/>
      <c r="F550" s="71"/>
      <c r="G550" s="71"/>
      <c r="H550" s="71"/>
      <c r="I550" s="71"/>
    </row>
    <row r="551" spans="1:9" ht="15.75" customHeight="1" x14ac:dyDescent="0.25">
      <c r="A551" s="71"/>
      <c r="C551" s="70"/>
      <c r="D551" s="71"/>
      <c r="E551" s="71"/>
      <c r="F551" s="71"/>
      <c r="G551" s="71"/>
      <c r="H551" s="71"/>
      <c r="I551" s="71"/>
    </row>
    <row r="552" spans="1:9" ht="15.75" customHeight="1" x14ac:dyDescent="0.25">
      <c r="A552" s="71"/>
      <c r="C552" s="70"/>
      <c r="D552" s="71"/>
      <c r="E552" s="71"/>
      <c r="F552" s="71"/>
      <c r="G552" s="71"/>
      <c r="H552" s="71"/>
      <c r="I552" s="71"/>
    </row>
    <row r="553" spans="1:9" ht="15.75" customHeight="1" x14ac:dyDescent="0.25">
      <c r="A553" s="71"/>
      <c r="C553" s="70"/>
      <c r="D553" s="71"/>
      <c r="E553" s="71"/>
      <c r="F553" s="71"/>
      <c r="G553" s="71"/>
      <c r="H553" s="71"/>
      <c r="I553" s="71"/>
    </row>
    <row r="554" spans="1:9" ht="15.75" customHeight="1" x14ac:dyDescent="0.25">
      <c r="A554" s="71"/>
      <c r="C554" s="70"/>
      <c r="D554" s="71"/>
      <c r="E554" s="71"/>
      <c r="F554" s="71"/>
      <c r="G554" s="71"/>
      <c r="H554" s="71"/>
      <c r="I554" s="71"/>
    </row>
    <row r="555" spans="1:9" ht="15.75" customHeight="1" x14ac:dyDescent="0.25">
      <c r="A555" s="71"/>
      <c r="C555" s="70"/>
      <c r="D555" s="71"/>
      <c r="E555" s="71"/>
      <c r="F555" s="71"/>
      <c r="G555" s="71"/>
      <c r="H555" s="71"/>
      <c r="I555" s="71"/>
    </row>
    <row r="556" spans="1:9" ht="15.75" customHeight="1" x14ac:dyDescent="0.25">
      <c r="A556" s="71"/>
      <c r="C556" s="70"/>
      <c r="D556" s="71"/>
      <c r="E556" s="71"/>
      <c r="F556" s="71"/>
      <c r="G556" s="71"/>
      <c r="H556" s="71"/>
      <c r="I556" s="71"/>
    </row>
    <row r="557" spans="1:9" ht="15.75" customHeight="1" x14ac:dyDescent="0.25">
      <c r="A557" s="71"/>
      <c r="C557" s="70"/>
      <c r="D557" s="71"/>
      <c r="E557" s="71"/>
      <c r="F557" s="71"/>
      <c r="G557" s="71"/>
      <c r="H557" s="71"/>
      <c r="I557" s="71"/>
    </row>
    <row r="558" spans="1:9" ht="15.75" customHeight="1" x14ac:dyDescent="0.25">
      <c r="A558" s="71"/>
      <c r="C558" s="70"/>
      <c r="D558" s="71"/>
      <c r="E558" s="71"/>
      <c r="F558" s="71"/>
      <c r="G558" s="71"/>
      <c r="H558" s="71"/>
      <c r="I558" s="71"/>
    </row>
    <row r="559" spans="1:9" ht="15.75" customHeight="1" x14ac:dyDescent="0.25">
      <c r="A559" s="71"/>
      <c r="C559" s="70"/>
      <c r="D559" s="71"/>
      <c r="E559" s="71"/>
      <c r="F559" s="71"/>
      <c r="G559" s="71"/>
      <c r="H559" s="71"/>
      <c r="I559" s="71"/>
    </row>
    <row r="560" spans="1:9" ht="15.75" customHeight="1" x14ac:dyDescent="0.25">
      <c r="A560" s="71"/>
      <c r="C560" s="70"/>
      <c r="D560" s="71"/>
      <c r="E560" s="71"/>
      <c r="F560" s="71"/>
      <c r="G560" s="71"/>
      <c r="H560" s="71"/>
      <c r="I560" s="71"/>
    </row>
    <row r="561" spans="1:9" ht="15.75" customHeight="1" x14ac:dyDescent="0.25">
      <c r="A561" s="71"/>
      <c r="C561" s="70"/>
      <c r="D561" s="71"/>
      <c r="E561" s="71"/>
      <c r="F561" s="71"/>
      <c r="G561" s="71"/>
      <c r="H561" s="71"/>
      <c r="I561" s="71"/>
    </row>
    <row r="562" spans="1:9" ht="15.75" customHeight="1" x14ac:dyDescent="0.25">
      <c r="A562" s="71"/>
      <c r="C562" s="70"/>
      <c r="D562" s="71"/>
      <c r="E562" s="71"/>
      <c r="F562" s="71"/>
      <c r="G562" s="71"/>
      <c r="H562" s="71"/>
      <c r="I562" s="71"/>
    </row>
    <row r="563" spans="1:9" ht="15.75" customHeight="1" x14ac:dyDescent="0.25">
      <c r="A563" s="71"/>
      <c r="C563" s="70"/>
      <c r="D563" s="71"/>
      <c r="E563" s="71"/>
      <c r="F563" s="71"/>
      <c r="G563" s="71"/>
      <c r="H563" s="71"/>
      <c r="I563" s="71"/>
    </row>
    <row r="564" spans="1:9" ht="15.75" customHeight="1" x14ac:dyDescent="0.25">
      <c r="A564" s="71"/>
      <c r="C564" s="70"/>
      <c r="D564" s="71"/>
      <c r="E564" s="71"/>
      <c r="F564" s="71"/>
      <c r="G564" s="71"/>
      <c r="H564" s="71"/>
      <c r="I564" s="71"/>
    </row>
    <row r="565" spans="1:9" ht="15.75" customHeight="1" x14ac:dyDescent="0.25">
      <c r="A565" s="71"/>
      <c r="C565" s="70"/>
      <c r="D565" s="71"/>
      <c r="E565" s="71"/>
      <c r="F565" s="71"/>
      <c r="G565" s="71"/>
      <c r="H565" s="71"/>
      <c r="I565" s="71"/>
    </row>
    <row r="566" spans="1:9" ht="15.75" customHeight="1" x14ac:dyDescent="0.25">
      <c r="A566" s="71"/>
      <c r="C566" s="70"/>
      <c r="D566" s="71"/>
      <c r="E566" s="71"/>
      <c r="F566" s="71"/>
      <c r="G566" s="71"/>
      <c r="H566" s="71"/>
      <c r="I566" s="71"/>
    </row>
    <row r="567" spans="1:9" ht="15.75" customHeight="1" x14ac:dyDescent="0.25">
      <c r="A567" s="71"/>
      <c r="C567" s="70"/>
      <c r="D567" s="71"/>
      <c r="E567" s="71"/>
      <c r="F567" s="71"/>
      <c r="G567" s="71"/>
      <c r="H567" s="71"/>
      <c r="I567" s="71"/>
    </row>
    <row r="568" spans="1:9" ht="15.75" customHeight="1" x14ac:dyDescent="0.25">
      <c r="A568" s="71"/>
      <c r="C568" s="70"/>
      <c r="D568" s="71"/>
      <c r="E568" s="71"/>
      <c r="F568" s="71"/>
      <c r="G568" s="71"/>
      <c r="H568" s="71"/>
      <c r="I568" s="71"/>
    </row>
    <row r="569" spans="1:9" ht="15.75" customHeight="1" x14ac:dyDescent="0.25">
      <c r="A569" s="71"/>
      <c r="C569" s="70"/>
      <c r="D569" s="71"/>
      <c r="E569" s="71"/>
      <c r="F569" s="71"/>
      <c r="G569" s="71"/>
      <c r="H569" s="71"/>
      <c r="I569" s="71"/>
    </row>
    <row r="570" spans="1:9" ht="15.75" customHeight="1" x14ac:dyDescent="0.25">
      <c r="A570" s="71"/>
      <c r="C570" s="70"/>
      <c r="D570" s="71"/>
      <c r="E570" s="71"/>
      <c r="F570" s="71"/>
      <c r="G570" s="71"/>
      <c r="H570" s="71"/>
      <c r="I570" s="71"/>
    </row>
    <row r="571" spans="1:9" ht="15.75" customHeight="1" x14ac:dyDescent="0.25">
      <c r="A571" s="71"/>
      <c r="C571" s="70"/>
      <c r="D571" s="71"/>
      <c r="E571" s="71"/>
      <c r="F571" s="71"/>
      <c r="G571" s="71"/>
      <c r="H571" s="71"/>
      <c r="I571" s="71"/>
    </row>
    <row r="572" spans="1:9" ht="15.75" customHeight="1" x14ac:dyDescent="0.25">
      <c r="A572" s="71"/>
      <c r="C572" s="70"/>
      <c r="D572" s="71"/>
      <c r="E572" s="71"/>
      <c r="F572" s="71"/>
      <c r="G572" s="71"/>
      <c r="H572" s="71"/>
      <c r="I572" s="71"/>
    </row>
    <row r="573" spans="1:9" ht="15.75" customHeight="1" x14ac:dyDescent="0.25">
      <c r="A573" s="71"/>
      <c r="C573" s="70"/>
      <c r="D573" s="71"/>
      <c r="E573" s="71"/>
      <c r="F573" s="71"/>
      <c r="G573" s="71"/>
      <c r="H573" s="71"/>
      <c r="I573" s="71"/>
    </row>
    <row r="574" spans="1:9" ht="15.75" customHeight="1" x14ac:dyDescent="0.25">
      <c r="A574" s="71"/>
      <c r="C574" s="70"/>
      <c r="D574" s="71"/>
      <c r="E574" s="71"/>
      <c r="F574" s="71"/>
      <c r="G574" s="71"/>
      <c r="H574" s="71"/>
      <c r="I574" s="71"/>
    </row>
    <row r="575" spans="1:9" ht="15.75" customHeight="1" x14ac:dyDescent="0.25">
      <c r="A575" s="71"/>
      <c r="C575" s="70"/>
      <c r="D575" s="71"/>
      <c r="E575" s="71"/>
      <c r="F575" s="71"/>
      <c r="G575" s="71"/>
      <c r="H575" s="71"/>
      <c r="I575" s="71"/>
    </row>
    <row r="576" spans="1:9" ht="15.75" customHeight="1" x14ac:dyDescent="0.25">
      <c r="A576" s="71"/>
      <c r="C576" s="70"/>
      <c r="D576" s="71"/>
      <c r="E576" s="71"/>
      <c r="F576" s="71"/>
      <c r="G576" s="71"/>
      <c r="H576" s="71"/>
      <c r="I576" s="71"/>
    </row>
    <row r="577" spans="1:9" ht="15.75" customHeight="1" x14ac:dyDescent="0.25">
      <c r="A577" s="71"/>
      <c r="C577" s="70"/>
      <c r="D577" s="71"/>
      <c r="E577" s="71"/>
      <c r="F577" s="71"/>
      <c r="G577" s="71"/>
      <c r="H577" s="71"/>
      <c r="I577" s="71"/>
    </row>
    <row r="578" spans="1:9" ht="15.75" customHeight="1" x14ac:dyDescent="0.25">
      <c r="A578" s="71"/>
      <c r="C578" s="70"/>
      <c r="D578" s="71"/>
      <c r="E578" s="71"/>
      <c r="F578" s="71"/>
      <c r="G578" s="71"/>
      <c r="H578" s="71"/>
      <c r="I578" s="71"/>
    </row>
    <row r="579" spans="1:9" ht="15.75" customHeight="1" x14ac:dyDescent="0.25">
      <c r="A579" s="71"/>
      <c r="C579" s="70"/>
      <c r="D579" s="71"/>
      <c r="E579" s="71"/>
      <c r="F579" s="71"/>
      <c r="G579" s="71"/>
      <c r="H579" s="71"/>
      <c r="I579" s="71"/>
    </row>
    <row r="580" spans="1:9" ht="15.75" customHeight="1" x14ac:dyDescent="0.25">
      <c r="A580" s="71"/>
      <c r="C580" s="70"/>
      <c r="D580" s="71"/>
      <c r="E580" s="71"/>
      <c r="F580" s="71"/>
      <c r="G580" s="71"/>
      <c r="H580" s="71"/>
      <c r="I580" s="71"/>
    </row>
    <row r="581" spans="1:9" ht="15.75" customHeight="1" x14ac:dyDescent="0.25">
      <c r="A581" s="71"/>
      <c r="C581" s="70"/>
      <c r="D581" s="71"/>
      <c r="E581" s="71"/>
      <c r="F581" s="71"/>
      <c r="G581" s="71"/>
      <c r="H581" s="71"/>
      <c r="I581" s="71"/>
    </row>
    <row r="582" spans="1:9" ht="15.75" customHeight="1" x14ac:dyDescent="0.25">
      <c r="A582" s="71"/>
      <c r="C582" s="70"/>
      <c r="D582" s="71"/>
      <c r="E582" s="71"/>
      <c r="F582" s="71"/>
      <c r="G582" s="71"/>
      <c r="H582" s="71"/>
      <c r="I582" s="71"/>
    </row>
    <row r="583" spans="1:9" ht="15.75" customHeight="1" x14ac:dyDescent="0.25">
      <c r="A583" s="71"/>
      <c r="C583" s="70"/>
      <c r="D583" s="71"/>
      <c r="E583" s="71"/>
      <c r="F583" s="71"/>
      <c r="G583" s="71"/>
      <c r="H583" s="71"/>
      <c r="I583" s="71"/>
    </row>
    <row r="584" spans="1:9" ht="15.75" customHeight="1" x14ac:dyDescent="0.25">
      <c r="A584" s="71"/>
      <c r="C584" s="70"/>
      <c r="D584" s="71"/>
      <c r="E584" s="71"/>
      <c r="F584" s="71"/>
      <c r="G584" s="71"/>
      <c r="H584" s="71"/>
      <c r="I584" s="71"/>
    </row>
    <row r="585" spans="1:9" ht="15.75" customHeight="1" x14ac:dyDescent="0.25">
      <c r="A585" s="71"/>
      <c r="C585" s="70"/>
      <c r="D585" s="71"/>
      <c r="E585" s="71"/>
      <c r="F585" s="71"/>
      <c r="G585" s="71"/>
      <c r="H585" s="71"/>
      <c r="I585" s="71"/>
    </row>
    <row r="586" spans="1:9" ht="15.75" customHeight="1" x14ac:dyDescent="0.25">
      <c r="A586" s="71"/>
      <c r="C586" s="70"/>
      <c r="D586" s="71"/>
      <c r="E586" s="71"/>
      <c r="F586" s="71"/>
      <c r="G586" s="71"/>
      <c r="H586" s="71"/>
      <c r="I586" s="71"/>
    </row>
    <row r="587" spans="1:9" ht="15.75" customHeight="1" x14ac:dyDescent="0.25">
      <c r="A587" s="71"/>
      <c r="C587" s="70"/>
      <c r="D587" s="71"/>
      <c r="E587" s="71"/>
      <c r="F587" s="71"/>
      <c r="G587" s="71"/>
      <c r="H587" s="71"/>
      <c r="I587" s="71"/>
    </row>
    <row r="588" spans="1:9" ht="15.75" customHeight="1" x14ac:dyDescent="0.25">
      <c r="A588" s="71"/>
      <c r="C588" s="70"/>
      <c r="D588" s="71"/>
      <c r="E588" s="71"/>
      <c r="F588" s="71"/>
      <c r="G588" s="71"/>
      <c r="H588" s="71"/>
      <c r="I588" s="71"/>
    </row>
    <row r="589" spans="1:9" ht="15.75" customHeight="1" x14ac:dyDescent="0.25">
      <c r="A589" s="71"/>
      <c r="C589" s="70"/>
      <c r="D589" s="71"/>
      <c r="E589" s="71"/>
      <c r="F589" s="71"/>
      <c r="G589" s="71"/>
      <c r="H589" s="71"/>
      <c r="I589" s="71"/>
    </row>
    <row r="590" spans="1:9" ht="15.75" customHeight="1" x14ac:dyDescent="0.25">
      <c r="A590" s="71"/>
      <c r="C590" s="70"/>
      <c r="D590" s="71"/>
      <c r="E590" s="71"/>
      <c r="F590" s="71"/>
      <c r="G590" s="71"/>
      <c r="H590" s="71"/>
      <c r="I590" s="71"/>
    </row>
    <row r="591" spans="1:9" ht="15.75" customHeight="1" x14ac:dyDescent="0.25">
      <c r="A591" s="71"/>
      <c r="C591" s="70"/>
      <c r="D591" s="71"/>
      <c r="E591" s="71"/>
      <c r="F591" s="71"/>
      <c r="G591" s="71"/>
      <c r="H591" s="71"/>
      <c r="I591" s="71"/>
    </row>
    <row r="592" spans="1:9" ht="15.75" customHeight="1" x14ac:dyDescent="0.25">
      <c r="A592" s="71"/>
      <c r="C592" s="70"/>
      <c r="D592" s="71"/>
      <c r="E592" s="71"/>
      <c r="F592" s="71"/>
      <c r="G592" s="71"/>
      <c r="H592" s="71"/>
      <c r="I592" s="71"/>
    </row>
    <row r="593" spans="1:9" ht="15.75" customHeight="1" x14ac:dyDescent="0.25">
      <c r="A593" s="71"/>
      <c r="C593" s="70"/>
      <c r="D593" s="71"/>
      <c r="E593" s="71"/>
      <c r="F593" s="71"/>
      <c r="G593" s="71"/>
      <c r="H593" s="71"/>
      <c r="I593" s="71"/>
    </row>
    <row r="594" spans="1:9" ht="15.75" customHeight="1" x14ac:dyDescent="0.25">
      <c r="A594" s="71"/>
      <c r="C594" s="70"/>
      <c r="D594" s="71"/>
      <c r="E594" s="71"/>
      <c r="F594" s="71"/>
      <c r="G594" s="71"/>
      <c r="H594" s="71"/>
      <c r="I594" s="71"/>
    </row>
    <row r="595" spans="1:9" ht="15.75" customHeight="1" x14ac:dyDescent="0.25">
      <c r="A595" s="71"/>
      <c r="C595" s="70"/>
      <c r="D595" s="71"/>
      <c r="E595" s="71"/>
      <c r="F595" s="71"/>
      <c r="G595" s="71"/>
      <c r="H595" s="71"/>
      <c r="I595" s="71"/>
    </row>
    <row r="596" spans="1:9" ht="15.75" customHeight="1" x14ac:dyDescent="0.25">
      <c r="A596" s="71"/>
      <c r="C596" s="70"/>
      <c r="D596" s="71"/>
      <c r="E596" s="71"/>
      <c r="F596" s="71"/>
      <c r="G596" s="71"/>
      <c r="H596" s="71"/>
      <c r="I596" s="71"/>
    </row>
    <row r="597" spans="1:9" ht="15.75" customHeight="1" x14ac:dyDescent="0.25">
      <c r="A597" s="71"/>
      <c r="C597" s="70"/>
      <c r="D597" s="71"/>
      <c r="E597" s="71"/>
      <c r="F597" s="71"/>
      <c r="G597" s="71"/>
      <c r="H597" s="71"/>
      <c r="I597" s="71"/>
    </row>
    <row r="598" spans="1:9" ht="15.75" customHeight="1" x14ac:dyDescent="0.25">
      <c r="A598" s="71"/>
      <c r="C598" s="70"/>
      <c r="D598" s="71"/>
      <c r="E598" s="71"/>
      <c r="F598" s="71"/>
      <c r="G598" s="71"/>
      <c r="H598" s="71"/>
      <c r="I598" s="71"/>
    </row>
    <row r="599" spans="1:9" ht="15.75" customHeight="1" x14ac:dyDescent="0.25">
      <c r="A599" s="71"/>
      <c r="C599" s="70"/>
      <c r="D599" s="71"/>
      <c r="E599" s="71"/>
      <c r="F599" s="71"/>
      <c r="G599" s="71"/>
      <c r="H599" s="71"/>
      <c r="I599" s="71"/>
    </row>
    <row r="600" spans="1:9" ht="15.75" customHeight="1" x14ac:dyDescent="0.25">
      <c r="A600" s="71"/>
      <c r="C600" s="70"/>
      <c r="D600" s="71"/>
      <c r="E600" s="71"/>
      <c r="F600" s="71"/>
      <c r="G600" s="71"/>
      <c r="H600" s="71"/>
      <c r="I600" s="71"/>
    </row>
    <row r="601" spans="1:9" ht="15.75" customHeight="1" x14ac:dyDescent="0.25">
      <c r="A601" s="71"/>
      <c r="C601" s="70"/>
      <c r="D601" s="71"/>
      <c r="E601" s="71"/>
      <c r="F601" s="71"/>
      <c r="G601" s="71"/>
      <c r="H601" s="71"/>
      <c r="I601" s="71"/>
    </row>
    <row r="602" spans="1:9" ht="15.75" customHeight="1" x14ac:dyDescent="0.25">
      <c r="A602" s="71"/>
      <c r="C602" s="70"/>
      <c r="D602" s="71"/>
      <c r="E602" s="71"/>
      <c r="F602" s="71"/>
      <c r="G602" s="71"/>
      <c r="H602" s="71"/>
      <c r="I602" s="71"/>
    </row>
    <row r="603" spans="1:9" ht="15.75" customHeight="1" x14ac:dyDescent="0.25">
      <c r="A603" s="71"/>
      <c r="C603" s="70"/>
      <c r="D603" s="71"/>
      <c r="E603" s="71"/>
      <c r="F603" s="71"/>
      <c r="G603" s="71"/>
      <c r="H603" s="71"/>
      <c r="I603" s="71"/>
    </row>
    <row r="604" spans="1:9" ht="15.75" customHeight="1" x14ac:dyDescent="0.25">
      <c r="A604" s="71"/>
      <c r="C604" s="70"/>
      <c r="D604" s="71"/>
      <c r="E604" s="71"/>
      <c r="F604" s="71"/>
      <c r="G604" s="71"/>
      <c r="H604" s="71"/>
      <c r="I604" s="71"/>
    </row>
    <row r="605" spans="1:9" ht="15.75" customHeight="1" x14ac:dyDescent="0.25">
      <c r="A605" s="71"/>
      <c r="C605" s="70"/>
      <c r="D605" s="71"/>
      <c r="E605" s="71"/>
      <c r="F605" s="71"/>
      <c r="G605" s="71"/>
      <c r="H605" s="71"/>
      <c r="I605" s="71"/>
    </row>
    <row r="606" spans="1:9" ht="15.75" customHeight="1" x14ac:dyDescent="0.25">
      <c r="A606" s="71"/>
      <c r="C606" s="70"/>
      <c r="D606" s="71"/>
      <c r="E606" s="71"/>
      <c r="F606" s="71"/>
      <c r="G606" s="71"/>
      <c r="H606" s="71"/>
      <c r="I606" s="71"/>
    </row>
    <row r="607" spans="1:9" ht="15.75" customHeight="1" x14ac:dyDescent="0.25">
      <c r="A607" s="71"/>
      <c r="C607" s="70"/>
      <c r="D607" s="71"/>
      <c r="E607" s="71"/>
      <c r="F607" s="71"/>
      <c r="G607" s="71"/>
      <c r="H607" s="71"/>
      <c r="I607" s="71"/>
    </row>
    <row r="608" spans="1:9" ht="15.75" customHeight="1" x14ac:dyDescent="0.25">
      <c r="A608" s="71"/>
      <c r="C608" s="70"/>
      <c r="D608" s="71"/>
      <c r="E608" s="71"/>
      <c r="F608" s="71"/>
      <c r="G608" s="71"/>
      <c r="H608" s="71"/>
      <c r="I608" s="71"/>
    </row>
    <row r="609" spans="1:9" ht="15.75" customHeight="1" x14ac:dyDescent="0.25">
      <c r="A609" s="71"/>
      <c r="C609" s="70"/>
      <c r="D609" s="71"/>
      <c r="E609" s="71"/>
      <c r="F609" s="71"/>
      <c r="G609" s="71"/>
      <c r="H609" s="71"/>
      <c r="I609" s="71"/>
    </row>
    <row r="610" spans="1:9" ht="15.75" customHeight="1" x14ac:dyDescent="0.25">
      <c r="A610" s="71"/>
      <c r="C610" s="70"/>
      <c r="D610" s="71"/>
      <c r="E610" s="71"/>
      <c r="F610" s="71"/>
      <c r="G610" s="71"/>
      <c r="H610" s="71"/>
      <c r="I610" s="71"/>
    </row>
    <row r="611" spans="1:9" ht="15.75" customHeight="1" x14ac:dyDescent="0.25">
      <c r="A611" s="71"/>
      <c r="C611" s="70"/>
      <c r="D611" s="71"/>
      <c r="E611" s="71"/>
      <c r="F611" s="71"/>
      <c r="G611" s="71"/>
      <c r="H611" s="71"/>
      <c r="I611" s="71"/>
    </row>
    <row r="612" spans="1:9" ht="15.75" customHeight="1" x14ac:dyDescent="0.25">
      <c r="A612" s="71"/>
      <c r="C612" s="70"/>
      <c r="D612" s="71"/>
      <c r="E612" s="71"/>
      <c r="F612" s="71"/>
      <c r="G612" s="71"/>
      <c r="H612" s="71"/>
      <c r="I612" s="71"/>
    </row>
    <row r="613" spans="1:9" ht="15.75" customHeight="1" x14ac:dyDescent="0.25">
      <c r="A613" s="71"/>
      <c r="C613" s="70"/>
      <c r="D613" s="71"/>
      <c r="E613" s="71"/>
      <c r="F613" s="71"/>
      <c r="G613" s="71"/>
      <c r="H613" s="71"/>
      <c r="I613" s="71"/>
    </row>
    <row r="614" spans="1:9" ht="15.75" customHeight="1" x14ac:dyDescent="0.25">
      <c r="A614" s="71"/>
      <c r="C614" s="70"/>
      <c r="D614" s="71"/>
      <c r="E614" s="71"/>
      <c r="F614" s="71"/>
      <c r="G614" s="71"/>
      <c r="H614" s="71"/>
      <c r="I614" s="71"/>
    </row>
    <row r="615" spans="1:9" ht="15.75" customHeight="1" x14ac:dyDescent="0.25">
      <c r="A615" s="71"/>
      <c r="C615" s="70"/>
      <c r="D615" s="71"/>
      <c r="E615" s="71"/>
      <c r="F615" s="71"/>
      <c r="G615" s="71"/>
      <c r="H615" s="71"/>
      <c r="I615" s="71"/>
    </row>
    <row r="616" spans="1:9" ht="15.75" customHeight="1" x14ac:dyDescent="0.25">
      <c r="A616" s="71"/>
      <c r="C616" s="70"/>
      <c r="D616" s="71"/>
      <c r="E616" s="71"/>
      <c r="F616" s="71"/>
      <c r="G616" s="71"/>
      <c r="H616" s="71"/>
      <c r="I616" s="71"/>
    </row>
    <row r="617" spans="1:9" ht="15.75" customHeight="1" x14ac:dyDescent="0.25">
      <c r="A617" s="71"/>
      <c r="C617" s="70"/>
      <c r="D617" s="71"/>
      <c r="E617" s="71"/>
      <c r="F617" s="71"/>
      <c r="G617" s="71"/>
      <c r="H617" s="71"/>
      <c r="I617" s="71"/>
    </row>
    <row r="618" spans="1:9" ht="15.75" customHeight="1" x14ac:dyDescent="0.25">
      <c r="A618" s="71"/>
      <c r="C618" s="70"/>
      <c r="D618" s="71"/>
      <c r="E618" s="71"/>
      <c r="F618" s="71"/>
      <c r="G618" s="71"/>
      <c r="H618" s="71"/>
      <c r="I618" s="71"/>
    </row>
    <row r="619" spans="1:9" ht="15.75" customHeight="1" x14ac:dyDescent="0.25">
      <c r="A619" s="71"/>
      <c r="C619" s="70"/>
      <c r="D619" s="71"/>
      <c r="E619" s="71"/>
      <c r="F619" s="71"/>
      <c r="G619" s="71"/>
      <c r="H619" s="71"/>
      <c r="I619" s="71"/>
    </row>
    <row r="620" spans="1:9" ht="15.75" customHeight="1" x14ac:dyDescent="0.25">
      <c r="A620" s="71"/>
      <c r="C620" s="70"/>
      <c r="D620" s="71"/>
      <c r="E620" s="71"/>
      <c r="F620" s="71"/>
      <c r="G620" s="71"/>
      <c r="H620" s="71"/>
      <c r="I620" s="71"/>
    </row>
    <row r="621" spans="1:9" ht="15.75" customHeight="1" x14ac:dyDescent="0.25">
      <c r="A621" s="71"/>
      <c r="C621" s="70"/>
      <c r="D621" s="71"/>
      <c r="E621" s="71"/>
      <c r="F621" s="71"/>
      <c r="G621" s="71"/>
      <c r="H621" s="71"/>
      <c r="I621" s="71"/>
    </row>
    <row r="622" spans="1:9" ht="15.75" customHeight="1" x14ac:dyDescent="0.25">
      <c r="A622" s="71"/>
      <c r="C622" s="70"/>
      <c r="D622" s="71"/>
      <c r="E622" s="71"/>
      <c r="F622" s="71"/>
      <c r="G622" s="71"/>
      <c r="H622" s="71"/>
      <c r="I622" s="71"/>
    </row>
    <row r="623" spans="1:9" ht="15.75" customHeight="1" x14ac:dyDescent="0.25">
      <c r="A623" s="71"/>
      <c r="C623" s="70"/>
      <c r="D623" s="71"/>
      <c r="E623" s="71"/>
      <c r="F623" s="71"/>
      <c r="G623" s="71"/>
      <c r="H623" s="71"/>
      <c r="I623" s="71"/>
    </row>
    <row r="624" spans="1:9" ht="15.75" customHeight="1" x14ac:dyDescent="0.25">
      <c r="A624" s="71"/>
      <c r="C624" s="70"/>
      <c r="D624" s="71"/>
      <c r="E624" s="71"/>
      <c r="F624" s="71"/>
      <c r="G624" s="71"/>
      <c r="H624" s="71"/>
      <c r="I624" s="71"/>
    </row>
    <row r="625" spans="1:9" ht="15.75" customHeight="1" x14ac:dyDescent="0.25">
      <c r="A625" s="71"/>
      <c r="C625" s="70"/>
      <c r="D625" s="71"/>
      <c r="E625" s="71"/>
      <c r="F625" s="71"/>
      <c r="G625" s="71"/>
      <c r="H625" s="71"/>
      <c r="I625" s="71"/>
    </row>
    <row r="626" spans="1:9" ht="15.75" customHeight="1" x14ac:dyDescent="0.25">
      <c r="A626" s="71"/>
      <c r="C626" s="70"/>
      <c r="D626" s="71"/>
      <c r="E626" s="71"/>
      <c r="F626" s="71"/>
      <c r="G626" s="71"/>
      <c r="H626" s="71"/>
      <c r="I626" s="71"/>
    </row>
    <row r="627" spans="1:9" ht="15.75" customHeight="1" x14ac:dyDescent="0.25">
      <c r="A627" s="71"/>
      <c r="C627" s="70"/>
      <c r="D627" s="71"/>
      <c r="E627" s="71"/>
      <c r="F627" s="71"/>
      <c r="G627" s="71"/>
      <c r="H627" s="71"/>
      <c r="I627" s="71"/>
    </row>
    <row r="628" spans="1:9" ht="15.75" customHeight="1" x14ac:dyDescent="0.25">
      <c r="A628" s="71"/>
      <c r="C628" s="70"/>
      <c r="D628" s="71"/>
      <c r="E628" s="71"/>
      <c r="F628" s="71"/>
      <c r="G628" s="71"/>
      <c r="H628" s="71"/>
      <c r="I628" s="71"/>
    </row>
    <row r="629" spans="1:9" ht="15.75" customHeight="1" x14ac:dyDescent="0.25">
      <c r="A629" s="71"/>
      <c r="C629" s="70"/>
      <c r="D629" s="71"/>
      <c r="E629" s="71"/>
      <c r="F629" s="71"/>
      <c r="G629" s="71"/>
      <c r="H629" s="71"/>
      <c r="I629" s="71"/>
    </row>
    <row r="630" spans="1:9" ht="15.75" customHeight="1" x14ac:dyDescent="0.25">
      <c r="A630" s="71"/>
      <c r="C630" s="70"/>
      <c r="D630" s="71"/>
      <c r="E630" s="71"/>
      <c r="F630" s="71"/>
      <c r="G630" s="71"/>
      <c r="H630" s="71"/>
      <c r="I630" s="71"/>
    </row>
    <row r="631" spans="1:9" ht="15.75" customHeight="1" x14ac:dyDescent="0.25">
      <c r="A631" s="71"/>
      <c r="C631" s="70"/>
      <c r="D631" s="71"/>
      <c r="E631" s="71"/>
      <c r="F631" s="71"/>
      <c r="G631" s="71"/>
      <c r="H631" s="71"/>
      <c r="I631" s="71"/>
    </row>
    <row r="632" spans="1:9" ht="15.75" customHeight="1" x14ac:dyDescent="0.25">
      <c r="A632" s="71"/>
      <c r="C632" s="70"/>
      <c r="D632" s="71"/>
      <c r="E632" s="71"/>
      <c r="F632" s="71"/>
      <c r="G632" s="71"/>
      <c r="H632" s="71"/>
      <c r="I632" s="71"/>
    </row>
    <row r="633" spans="1:9" ht="15.75" customHeight="1" x14ac:dyDescent="0.25">
      <c r="A633" s="71"/>
      <c r="C633" s="70"/>
      <c r="D633" s="71"/>
      <c r="E633" s="71"/>
      <c r="F633" s="71"/>
      <c r="G633" s="71"/>
      <c r="H633" s="71"/>
      <c r="I633" s="71"/>
    </row>
    <row r="634" spans="1:9" ht="15.75" customHeight="1" x14ac:dyDescent="0.25">
      <c r="A634" s="71"/>
      <c r="C634" s="70"/>
      <c r="D634" s="71"/>
      <c r="E634" s="71"/>
      <c r="F634" s="71"/>
      <c r="G634" s="71"/>
      <c r="H634" s="71"/>
      <c r="I634" s="71"/>
    </row>
    <row r="635" spans="1:9" ht="15.75" customHeight="1" x14ac:dyDescent="0.25">
      <c r="A635" s="71"/>
      <c r="C635" s="70"/>
      <c r="D635" s="71"/>
      <c r="E635" s="71"/>
      <c r="F635" s="71"/>
      <c r="G635" s="71"/>
      <c r="H635" s="71"/>
      <c r="I635" s="71"/>
    </row>
    <row r="636" spans="1:9" ht="15.75" customHeight="1" x14ac:dyDescent="0.25">
      <c r="A636" s="71"/>
      <c r="C636" s="70"/>
      <c r="D636" s="71"/>
      <c r="E636" s="71"/>
      <c r="F636" s="71"/>
      <c r="G636" s="71"/>
      <c r="H636" s="71"/>
      <c r="I636" s="71"/>
    </row>
    <row r="637" spans="1:9" ht="15.75" customHeight="1" x14ac:dyDescent="0.25">
      <c r="A637" s="71"/>
      <c r="C637" s="70"/>
      <c r="D637" s="71"/>
      <c r="E637" s="71"/>
      <c r="F637" s="71"/>
      <c r="G637" s="71"/>
      <c r="H637" s="71"/>
      <c r="I637" s="71"/>
    </row>
    <row r="638" spans="1:9" ht="15.75" customHeight="1" x14ac:dyDescent="0.25">
      <c r="A638" s="71"/>
      <c r="C638" s="70"/>
      <c r="D638" s="71"/>
      <c r="E638" s="71"/>
      <c r="F638" s="71"/>
      <c r="G638" s="71"/>
      <c r="H638" s="71"/>
      <c r="I638" s="71"/>
    </row>
    <row r="639" spans="1:9" ht="15.75" customHeight="1" x14ac:dyDescent="0.25">
      <c r="A639" s="71"/>
      <c r="C639" s="70"/>
      <c r="D639" s="71"/>
      <c r="E639" s="71"/>
      <c r="F639" s="71"/>
      <c r="G639" s="71"/>
      <c r="H639" s="71"/>
      <c r="I639" s="71"/>
    </row>
    <row r="640" spans="1:9" ht="15.75" customHeight="1" x14ac:dyDescent="0.25">
      <c r="A640" s="71"/>
      <c r="C640" s="70"/>
      <c r="D640" s="71"/>
      <c r="E640" s="71"/>
      <c r="F640" s="71"/>
      <c r="G640" s="71"/>
      <c r="H640" s="71"/>
      <c r="I640" s="71"/>
    </row>
    <row r="641" spans="1:9" ht="15.75" customHeight="1" x14ac:dyDescent="0.25">
      <c r="A641" s="71"/>
      <c r="C641" s="70"/>
      <c r="D641" s="71"/>
      <c r="E641" s="71"/>
      <c r="F641" s="71"/>
      <c r="G641" s="71"/>
      <c r="H641" s="71"/>
      <c r="I641" s="71"/>
    </row>
    <row r="642" spans="1:9" ht="15.75" customHeight="1" x14ac:dyDescent="0.25">
      <c r="A642" s="71"/>
      <c r="C642" s="70"/>
      <c r="D642" s="71"/>
      <c r="E642" s="71"/>
      <c r="F642" s="71"/>
      <c r="G642" s="71"/>
      <c r="H642" s="71"/>
      <c r="I642" s="71"/>
    </row>
    <row r="643" spans="1:9" ht="15.75" customHeight="1" x14ac:dyDescent="0.25">
      <c r="A643" s="71"/>
      <c r="C643" s="70"/>
      <c r="D643" s="71"/>
      <c r="E643" s="71"/>
      <c r="F643" s="71"/>
      <c r="G643" s="71"/>
      <c r="H643" s="71"/>
      <c r="I643" s="71"/>
    </row>
    <row r="644" spans="1:9" ht="15.75" customHeight="1" x14ac:dyDescent="0.25">
      <c r="A644" s="71"/>
      <c r="C644" s="70"/>
      <c r="D644" s="71"/>
      <c r="E644" s="71"/>
      <c r="F644" s="71"/>
      <c r="G644" s="71"/>
      <c r="H644" s="71"/>
      <c r="I644" s="71"/>
    </row>
    <row r="645" spans="1:9" ht="15.75" customHeight="1" x14ac:dyDescent="0.25">
      <c r="A645" s="71"/>
      <c r="C645" s="70"/>
      <c r="D645" s="71"/>
      <c r="E645" s="71"/>
      <c r="F645" s="71"/>
      <c r="G645" s="71"/>
      <c r="H645" s="71"/>
      <c r="I645" s="71"/>
    </row>
    <row r="646" spans="1:9" ht="15.75" customHeight="1" x14ac:dyDescent="0.25">
      <c r="A646" s="71"/>
      <c r="C646" s="70"/>
      <c r="D646" s="71"/>
      <c r="E646" s="71"/>
      <c r="F646" s="71"/>
      <c r="G646" s="71"/>
      <c r="H646" s="71"/>
      <c r="I646" s="71"/>
    </row>
    <row r="647" spans="1:9" ht="15.75" customHeight="1" x14ac:dyDescent="0.25">
      <c r="A647" s="71"/>
      <c r="C647" s="70"/>
      <c r="D647" s="71"/>
      <c r="E647" s="71"/>
      <c r="F647" s="71"/>
      <c r="G647" s="71"/>
      <c r="H647" s="71"/>
      <c r="I647" s="71"/>
    </row>
    <row r="648" spans="1:9" ht="15.75" customHeight="1" x14ac:dyDescent="0.25">
      <c r="A648" s="71"/>
      <c r="C648" s="70"/>
      <c r="D648" s="71"/>
      <c r="E648" s="71"/>
      <c r="F648" s="71"/>
      <c r="G648" s="71"/>
      <c r="H648" s="71"/>
      <c r="I648" s="71"/>
    </row>
    <row r="649" spans="1:9" ht="15.75" customHeight="1" x14ac:dyDescent="0.25">
      <c r="A649" s="71"/>
      <c r="C649" s="70"/>
      <c r="D649" s="71"/>
      <c r="E649" s="71"/>
      <c r="F649" s="71"/>
      <c r="G649" s="71"/>
      <c r="H649" s="71"/>
      <c r="I649" s="71"/>
    </row>
    <row r="650" spans="1:9" ht="15.75" customHeight="1" x14ac:dyDescent="0.25">
      <c r="A650" s="71"/>
      <c r="C650" s="70"/>
      <c r="D650" s="71"/>
      <c r="E650" s="71"/>
      <c r="F650" s="71"/>
      <c r="G650" s="71"/>
      <c r="H650" s="71"/>
      <c r="I650" s="71"/>
    </row>
    <row r="651" spans="1:9" ht="15.75" customHeight="1" x14ac:dyDescent="0.25">
      <c r="A651" s="71"/>
      <c r="C651" s="70"/>
      <c r="D651" s="71"/>
      <c r="E651" s="71"/>
      <c r="F651" s="71"/>
      <c r="G651" s="71"/>
      <c r="H651" s="71"/>
      <c r="I651" s="71"/>
    </row>
    <row r="652" spans="1:9" ht="15.75" customHeight="1" x14ac:dyDescent="0.25">
      <c r="A652" s="71"/>
      <c r="C652" s="70"/>
      <c r="D652" s="71"/>
      <c r="E652" s="71"/>
      <c r="F652" s="71"/>
      <c r="G652" s="71"/>
      <c r="H652" s="71"/>
      <c r="I652" s="71"/>
    </row>
    <row r="653" spans="1:9" ht="15.75" customHeight="1" x14ac:dyDescent="0.25">
      <c r="A653" s="71"/>
      <c r="C653" s="70"/>
      <c r="D653" s="71"/>
      <c r="E653" s="71"/>
      <c r="F653" s="71"/>
      <c r="G653" s="71"/>
      <c r="H653" s="71"/>
      <c r="I653" s="71"/>
    </row>
    <row r="654" spans="1:9" ht="15.75" customHeight="1" x14ac:dyDescent="0.25">
      <c r="A654" s="71"/>
      <c r="C654" s="70"/>
      <c r="D654" s="71"/>
      <c r="E654" s="71"/>
      <c r="F654" s="71"/>
      <c r="G654" s="71"/>
      <c r="H654" s="71"/>
      <c r="I654" s="71"/>
    </row>
    <row r="655" spans="1:9" ht="15.75" customHeight="1" x14ac:dyDescent="0.25">
      <c r="A655" s="71"/>
      <c r="C655" s="70"/>
      <c r="D655" s="71"/>
      <c r="E655" s="71"/>
      <c r="F655" s="71"/>
      <c r="G655" s="71"/>
      <c r="H655" s="71"/>
      <c r="I655" s="71"/>
    </row>
    <row r="656" spans="1:9" ht="15.75" customHeight="1" x14ac:dyDescent="0.25">
      <c r="A656" s="71"/>
      <c r="C656" s="70"/>
      <c r="D656" s="71"/>
      <c r="E656" s="71"/>
      <c r="F656" s="71"/>
      <c r="G656" s="71"/>
      <c r="H656" s="71"/>
      <c r="I656" s="71"/>
    </row>
    <row r="657" spans="1:9" ht="15.75" customHeight="1" x14ac:dyDescent="0.25">
      <c r="A657" s="71"/>
      <c r="C657" s="70"/>
      <c r="D657" s="71"/>
      <c r="E657" s="71"/>
      <c r="F657" s="71"/>
      <c r="G657" s="71"/>
      <c r="H657" s="71"/>
      <c r="I657" s="71"/>
    </row>
    <row r="658" spans="1:9" ht="15.75" customHeight="1" x14ac:dyDescent="0.25">
      <c r="A658" s="71"/>
      <c r="C658" s="70"/>
      <c r="D658" s="71"/>
      <c r="E658" s="71"/>
      <c r="F658" s="71"/>
      <c r="G658" s="71"/>
      <c r="H658" s="71"/>
      <c r="I658" s="71"/>
    </row>
    <row r="659" spans="1:9" ht="15.75" customHeight="1" x14ac:dyDescent="0.25">
      <c r="A659" s="71"/>
      <c r="C659" s="70"/>
      <c r="D659" s="71"/>
      <c r="E659" s="71"/>
      <c r="F659" s="71"/>
      <c r="G659" s="71"/>
      <c r="H659" s="71"/>
      <c r="I659" s="71"/>
    </row>
    <row r="660" spans="1:9" ht="15.75" customHeight="1" x14ac:dyDescent="0.25">
      <c r="A660" s="71"/>
      <c r="C660" s="70"/>
      <c r="D660" s="71"/>
      <c r="E660" s="71"/>
      <c r="F660" s="71"/>
      <c r="G660" s="71"/>
      <c r="H660" s="71"/>
      <c r="I660" s="71"/>
    </row>
    <row r="661" spans="1:9" ht="15.75" customHeight="1" x14ac:dyDescent="0.25">
      <c r="A661" s="71"/>
      <c r="C661" s="70"/>
      <c r="D661" s="71"/>
      <c r="E661" s="71"/>
      <c r="F661" s="71"/>
      <c r="G661" s="71"/>
      <c r="H661" s="71"/>
      <c r="I661" s="71"/>
    </row>
    <row r="662" spans="1:9" ht="15.75" customHeight="1" x14ac:dyDescent="0.25">
      <c r="A662" s="71"/>
      <c r="C662" s="70"/>
      <c r="D662" s="71"/>
      <c r="E662" s="71"/>
      <c r="F662" s="71"/>
      <c r="G662" s="71"/>
      <c r="H662" s="71"/>
      <c r="I662" s="71"/>
    </row>
    <row r="663" spans="1:9" ht="15.75" customHeight="1" x14ac:dyDescent="0.25">
      <c r="A663" s="71"/>
      <c r="C663" s="70"/>
      <c r="D663" s="71"/>
      <c r="E663" s="71"/>
      <c r="F663" s="71"/>
      <c r="G663" s="71"/>
      <c r="H663" s="71"/>
      <c r="I663" s="71"/>
    </row>
    <row r="664" spans="1:9" ht="15.75" customHeight="1" x14ac:dyDescent="0.25">
      <c r="A664" s="71"/>
      <c r="C664" s="70"/>
      <c r="D664" s="71"/>
      <c r="E664" s="71"/>
      <c r="F664" s="71"/>
      <c r="G664" s="71"/>
      <c r="H664" s="71"/>
      <c r="I664" s="71"/>
    </row>
    <row r="665" spans="1:9" ht="15.75" customHeight="1" x14ac:dyDescent="0.25">
      <c r="A665" s="71"/>
      <c r="C665" s="70"/>
      <c r="D665" s="71"/>
      <c r="E665" s="71"/>
      <c r="F665" s="71"/>
      <c r="G665" s="71"/>
      <c r="H665" s="71"/>
      <c r="I665" s="71"/>
    </row>
    <row r="666" spans="1:9" ht="15.75" customHeight="1" x14ac:dyDescent="0.25">
      <c r="A666" s="71"/>
      <c r="C666" s="70"/>
      <c r="D666" s="71"/>
      <c r="E666" s="71"/>
      <c r="F666" s="71"/>
      <c r="G666" s="71"/>
      <c r="H666" s="71"/>
      <c r="I666" s="71"/>
    </row>
    <row r="667" spans="1:9" ht="15.75" customHeight="1" x14ac:dyDescent="0.25">
      <c r="A667" s="71"/>
      <c r="C667" s="70"/>
      <c r="D667" s="71"/>
      <c r="E667" s="71"/>
      <c r="F667" s="71"/>
      <c r="G667" s="71"/>
      <c r="H667" s="71"/>
      <c r="I667" s="71"/>
    </row>
    <row r="668" spans="1:9" ht="15.75" customHeight="1" x14ac:dyDescent="0.25">
      <c r="A668" s="71"/>
      <c r="C668" s="70"/>
      <c r="D668" s="71"/>
      <c r="E668" s="71"/>
      <c r="F668" s="71"/>
      <c r="G668" s="71"/>
      <c r="H668" s="71"/>
      <c r="I668" s="71"/>
    </row>
    <row r="669" spans="1:9" ht="15.75" customHeight="1" x14ac:dyDescent="0.25">
      <c r="A669" s="71"/>
      <c r="C669" s="70"/>
      <c r="D669" s="71"/>
      <c r="E669" s="71"/>
      <c r="F669" s="71"/>
      <c r="G669" s="71"/>
      <c r="H669" s="71"/>
      <c r="I669" s="71"/>
    </row>
    <row r="670" spans="1:9" ht="15.75" customHeight="1" x14ac:dyDescent="0.25">
      <c r="A670" s="71"/>
      <c r="C670" s="70"/>
      <c r="D670" s="71"/>
      <c r="E670" s="71"/>
      <c r="F670" s="71"/>
      <c r="G670" s="71"/>
      <c r="H670" s="71"/>
      <c r="I670" s="71"/>
    </row>
    <row r="671" spans="1:9" ht="15.75" customHeight="1" x14ac:dyDescent="0.25">
      <c r="A671" s="71"/>
      <c r="C671" s="70"/>
      <c r="D671" s="71"/>
      <c r="E671" s="71"/>
      <c r="F671" s="71"/>
      <c r="G671" s="71"/>
      <c r="H671" s="71"/>
      <c r="I671" s="71"/>
    </row>
    <row r="672" spans="1:9" ht="15.75" customHeight="1" x14ac:dyDescent="0.25">
      <c r="A672" s="71"/>
      <c r="C672" s="70"/>
      <c r="D672" s="71"/>
      <c r="E672" s="71"/>
      <c r="F672" s="71"/>
      <c r="G672" s="71"/>
      <c r="H672" s="71"/>
      <c r="I672" s="71"/>
    </row>
    <row r="673" spans="1:9" ht="15.75" customHeight="1" x14ac:dyDescent="0.25">
      <c r="A673" s="71"/>
      <c r="C673" s="70"/>
      <c r="D673" s="71"/>
      <c r="E673" s="71"/>
      <c r="F673" s="71"/>
      <c r="G673" s="71"/>
      <c r="H673" s="71"/>
      <c r="I673" s="71"/>
    </row>
    <row r="674" spans="1:9" ht="15.75" customHeight="1" x14ac:dyDescent="0.25">
      <c r="A674" s="71"/>
      <c r="C674" s="70"/>
      <c r="D674" s="71"/>
      <c r="E674" s="71"/>
      <c r="F674" s="71"/>
      <c r="G674" s="71"/>
      <c r="H674" s="71"/>
      <c r="I674" s="71"/>
    </row>
    <row r="675" spans="1:9" ht="15.75" customHeight="1" x14ac:dyDescent="0.25">
      <c r="A675" s="71"/>
      <c r="C675" s="70"/>
      <c r="D675" s="71"/>
      <c r="E675" s="71"/>
      <c r="F675" s="71"/>
      <c r="G675" s="71"/>
      <c r="H675" s="71"/>
      <c r="I675" s="71"/>
    </row>
    <row r="676" spans="1:9" ht="15.75" customHeight="1" x14ac:dyDescent="0.25">
      <c r="A676" s="71"/>
      <c r="C676" s="70"/>
      <c r="D676" s="71"/>
      <c r="E676" s="71"/>
      <c r="F676" s="71"/>
      <c r="G676" s="71"/>
      <c r="H676" s="71"/>
      <c r="I676" s="71"/>
    </row>
    <row r="677" spans="1:9" ht="15.75" customHeight="1" x14ac:dyDescent="0.25">
      <c r="A677" s="71"/>
      <c r="C677" s="70"/>
      <c r="D677" s="71"/>
      <c r="E677" s="71"/>
      <c r="F677" s="71"/>
      <c r="G677" s="71"/>
      <c r="H677" s="71"/>
      <c r="I677" s="71"/>
    </row>
    <row r="678" spans="1:9" ht="15.75" customHeight="1" x14ac:dyDescent="0.25">
      <c r="A678" s="71"/>
      <c r="C678" s="70"/>
      <c r="D678" s="71"/>
      <c r="E678" s="71"/>
      <c r="F678" s="71"/>
      <c r="G678" s="71"/>
      <c r="H678" s="71"/>
      <c r="I678" s="71"/>
    </row>
    <row r="679" spans="1:9" ht="15.75" customHeight="1" x14ac:dyDescent="0.25">
      <c r="A679" s="71"/>
      <c r="C679" s="70"/>
      <c r="D679" s="71"/>
      <c r="E679" s="71"/>
      <c r="F679" s="71"/>
      <c r="G679" s="71"/>
      <c r="H679" s="71"/>
      <c r="I679" s="71"/>
    </row>
    <row r="680" spans="1:9" ht="15.75" customHeight="1" x14ac:dyDescent="0.25">
      <c r="A680" s="71"/>
      <c r="C680" s="70"/>
      <c r="D680" s="71"/>
      <c r="E680" s="71"/>
      <c r="F680" s="71"/>
      <c r="G680" s="71"/>
      <c r="H680" s="71"/>
      <c r="I680" s="71"/>
    </row>
    <row r="681" spans="1:9" ht="15.75" customHeight="1" x14ac:dyDescent="0.25">
      <c r="A681" s="71"/>
      <c r="C681" s="70"/>
      <c r="D681" s="71"/>
      <c r="E681" s="71"/>
      <c r="F681" s="71"/>
      <c r="G681" s="71"/>
      <c r="H681" s="71"/>
      <c r="I681" s="71"/>
    </row>
    <row r="682" spans="1:9" ht="15.75" customHeight="1" x14ac:dyDescent="0.25">
      <c r="A682" s="71"/>
      <c r="C682" s="70"/>
      <c r="D682" s="71"/>
      <c r="E682" s="71"/>
      <c r="F682" s="71"/>
      <c r="G682" s="71"/>
      <c r="H682" s="71"/>
      <c r="I682" s="71"/>
    </row>
    <row r="683" spans="1:9" ht="15.75" customHeight="1" x14ac:dyDescent="0.25">
      <c r="A683" s="71"/>
      <c r="C683" s="70"/>
      <c r="D683" s="71"/>
      <c r="E683" s="71"/>
      <c r="F683" s="71"/>
      <c r="G683" s="71"/>
      <c r="H683" s="71"/>
      <c r="I683" s="71"/>
    </row>
    <row r="684" spans="1:9" ht="15.75" customHeight="1" x14ac:dyDescent="0.25">
      <c r="A684" s="71"/>
      <c r="C684" s="70"/>
      <c r="D684" s="71"/>
      <c r="E684" s="71"/>
      <c r="F684" s="71"/>
      <c r="G684" s="71"/>
      <c r="H684" s="71"/>
      <c r="I684" s="71"/>
    </row>
    <row r="685" spans="1:9" ht="15.75" customHeight="1" x14ac:dyDescent="0.25">
      <c r="A685" s="71"/>
      <c r="C685" s="70"/>
      <c r="D685" s="71"/>
      <c r="E685" s="71"/>
      <c r="F685" s="71"/>
      <c r="G685" s="71"/>
      <c r="H685" s="71"/>
      <c r="I685" s="71"/>
    </row>
    <row r="686" spans="1:9" ht="15.75" customHeight="1" x14ac:dyDescent="0.25">
      <c r="A686" s="71"/>
      <c r="C686" s="70"/>
      <c r="D686" s="71"/>
      <c r="E686" s="71"/>
      <c r="F686" s="71"/>
      <c r="G686" s="71"/>
      <c r="H686" s="71"/>
      <c r="I686" s="71"/>
    </row>
    <row r="687" spans="1:9" ht="15.75" customHeight="1" x14ac:dyDescent="0.25">
      <c r="A687" s="71"/>
      <c r="C687" s="70"/>
      <c r="D687" s="71"/>
      <c r="E687" s="71"/>
      <c r="F687" s="71"/>
      <c r="G687" s="71"/>
      <c r="H687" s="71"/>
      <c r="I687" s="71"/>
    </row>
    <row r="688" spans="1:9" ht="15.75" customHeight="1" x14ac:dyDescent="0.25">
      <c r="A688" s="71"/>
      <c r="C688" s="70"/>
      <c r="D688" s="71"/>
      <c r="E688" s="71"/>
      <c r="F688" s="71"/>
      <c r="G688" s="71"/>
      <c r="H688" s="71"/>
      <c r="I688" s="71"/>
    </row>
    <row r="689" spans="1:9" ht="15.75" customHeight="1" x14ac:dyDescent="0.25">
      <c r="A689" s="71"/>
      <c r="C689" s="70"/>
      <c r="D689" s="71"/>
      <c r="E689" s="71"/>
      <c r="F689" s="71"/>
      <c r="G689" s="71"/>
      <c r="H689" s="71"/>
      <c r="I689" s="71"/>
    </row>
    <row r="690" spans="1:9" ht="15.75" customHeight="1" x14ac:dyDescent="0.25">
      <c r="A690" s="71"/>
      <c r="C690" s="70"/>
      <c r="D690" s="71"/>
      <c r="E690" s="71"/>
      <c r="F690" s="71"/>
      <c r="G690" s="71"/>
      <c r="H690" s="71"/>
      <c r="I690" s="71"/>
    </row>
    <row r="691" spans="1:9" ht="15.75" customHeight="1" x14ac:dyDescent="0.25">
      <c r="A691" s="71"/>
      <c r="C691" s="70"/>
      <c r="D691" s="71"/>
      <c r="E691" s="71"/>
      <c r="F691" s="71"/>
      <c r="G691" s="71"/>
      <c r="H691" s="71"/>
      <c r="I691" s="71"/>
    </row>
    <row r="692" spans="1:9" ht="15.75" customHeight="1" x14ac:dyDescent="0.25">
      <c r="A692" s="71"/>
      <c r="C692" s="70"/>
      <c r="D692" s="71"/>
      <c r="E692" s="71"/>
      <c r="F692" s="71"/>
      <c r="G692" s="71"/>
      <c r="H692" s="71"/>
      <c r="I692" s="71"/>
    </row>
    <row r="693" spans="1:9" ht="15.75" customHeight="1" x14ac:dyDescent="0.25">
      <c r="A693" s="71"/>
      <c r="C693" s="70"/>
      <c r="D693" s="71"/>
      <c r="E693" s="71"/>
      <c r="F693" s="71"/>
      <c r="G693" s="71"/>
      <c r="H693" s="71"/>
      <c r="I693" s="71"/>
    </row>
    <row r="694" spans="1:9" ht="15.75" customHeight="1" x14ac:dyDescent="0.25">
      <c r="A694" s="71"/>
      <c r="C694" s="70"/>
      <c r="D694" s="71"/>
      <c r="E694" s="71"/>
      <c r="F694" s="71"/>
      <c r="G694" s="71"/>
      <c r="H694" s="71"/>
      <c r="I694" s="71"/>
    </row>
    <row r="695" spans="1:9" ht="15.75" customHeight="1" x14ac:dyDescent="0.25">
      <c r="A695" s="71"/>
      <c r="C695" s="70"/>
      <c r="D695" s="71"/>
      <c r="E695" s="71"/>
      <c r="F695" s="71"/>
      <c r="G695" s="71"/>
      <c r="H695" s="71"/>
      <c r="I695" s="71"/>
    </row>
    <row r="696" spans="1:9" ht="15.75" customHeight="1" x14ac:dyDescent="0.25">
      <c r="A696" s="71"/>
      <c r="C696" s="70"/>
      <c r="D696" s="71"/>
      <c r="E696" s="71"/>
      <c r="F696" s="71"/>
      <c r="G696" s="71"/>
      <c r="H696" s="71"/>
      <c r="I696" s="71"/>
    </row>
    <row r="697" spans="1:9" ht="15.75" customHeight="1" x14ac:dyDescent="0.25">
      <c r="A697" s="71"/>
      <c r="C697" s="70"/>
      <c r="D697" s="71"/>
      <c r="E697" s="71"/>
      <c r="F697" s="71"/>
      <c r="G697" s="71"/>
      <c r="H697" s="71"/>
      <c r="I697" s="71"/>
    </row>
    <row r="698" spans="1:9" ht="15.75" customHeight="1" x14ac:dyDescent="0.25">
      <c r="A698" s="71"/>
      <c r="C698" s="70"/>
      <c r="D698" s="71"/>
      <c r="E698" s="71"/>
      <c r="F698" s="71"/>
      <c r="G698" s="71"/>
      <c r="H698" s="71"/>
      <c r="I698" s="71"/>
    </row>
    <row r="699" spans="1:9" ht="15.75" customHeight="1" x14ac:dyDescent="0.25">
      <c r="A699" s="71"/>
      <c r="C699" s="70"/>
      <c r="D699" s="71"/>
      <c r="E699" s="71"/>
      <c r="F699" s="71"/>
      <c r="G699" s="71"/>
      <c r="H699" s="71"/>
      <c r="I699" s="71"/>
    </row>
    <row r="700" spans="1:9" ht="15.75" customHeight="1" x14ac:dyDescent="0.25">
      <c r="A700" s="71"/>
      <c r="C700" s="70"/>
      <c r="D700" s="71"/>
      <c r="E700" s="71"/>
      <c r="F700" s="71"/>
      <c r="G700" s="71"/>
      <c r="H700" s="71"/>
      <c r="I700" s="71"/>
    </row>
    <row r="701" spans="1:9" ht="15.75" customHeight="1" x14ac:dyDescent="0.25">
      <c r="A701" s="71"/>
      <c r="C701" s="70"/>
      <c r="D701" s="71"/>
      <c r="E701" s="71"/>
      <c r="F701" s="71"/>
      <c r="G701" s="71"/>
      <c r="H701" s="71"/>
      <c r="I701" s="71"/>
    </row>
    <row r="702" spans="1:9" ht="15.75" customHeight="1" x14ac:dyDescent="0.25">
      <c r="A702" s="71"/>
      <c r="C702" s="70"/>
      <c r="D702" s="71"/>
      <c r="E702" s="71"/>
      <c r="F702" s="71"/>
      <c r="G702" s="71"/>
      <c r="H702" s="71"/>
      <c r="I702" s="71"/>
    </row>
    <row r="703" spans="1:9" ht="15.75" customHeight="1" x14ac:dyDescent="0.25">
      <c r="A703" s="71"/>
      <c r="C703" s="70"/>
      <c r="D703" s="71"/>
      <c r="E703" s="71"/>
      <c r="F703" s="71"/>
      <c r="G703" s="71"/>
      <c r="H703" s="71"/>
      <c r="I703" s="71"/>
    </row>
    <row r="704" spans="1:9" ht="15.75" customHeight="1" x14ac:dyDescent="0.25">
      <c r="A704" s="71"/>
      <c r="C704" s="70"/>
      <c r="D704" s="71"/>
      <c r="E704" s="71"/>
      <c r="F704" s="71"/>
      <c r="G704" s="71"/>
      <c r="H704" s="71"/>
      <c r="I704" s="71"/>
    </row>
    <row r="705" spans="1:9" ht="15.75" customHeight="1" x14ac:dyDescent="0.25">
      <c r="A705" s="71"/>
      <c r="C705" s="70"/>
      <c r="D705" s="71"/>
      <c r="E705" s="71"/>
      <c r="F705" s="71"/>
      <c r="G705" s="71"/>
      <c r="H705" s="71"/>
      <c r="I705" s="71"/>
    </row>
    <row r="706" spans="1:9" ht="15.75" customHeight="1" x14ac:dyDescent="0.25">
      <c r="A706" s="71"/>
      <c r="C706" s="70"/>
      <c r="D706" s="71"/>
      <c r="E706" s="71"/>
      <c r="F706" s="71"/>
      <c r="G706" s="71"/>
      <c r="H706" s="71"/>
      <c r="I706" s="71"/>
    </row>
    <row r="707" spans="1:9" ht="15.75" customHeight="1" x14ac:dyDescent="0.25">
      <c r="A707" s="71"/>
      <c r="C707" s="70"/>
      <c r="D707" s="71"/>
      <c r="E707" s="71"/>
      <c r="F707" s="71"/>
      <c r="G707" s="71"/>
      <c r="H707" s="71"/>
      <c r="I707" s="71"/>
    </row>
    <row r="708" spans="1:9" ht="15.75" customHeight="1" x14ac:dyDescent="0.25">
      <c r="A708" s="71"/>
      <c r="C708" s="70"/>
      <c r="D708" s="71"/>
      <c r="E708" s="71"/>
      <c r="F708" s="71"/>
      <c r="G708" s="71"/>
      <c r="H708" s="71"/>
      <c r="I708" s="71"/>
    </row>
    <row r="709" spans="1:9" ht="15.75" customHeight="1" x14ac:dyDescent="0.25">
      <c r="A709" s="71"/>
      <c r="C709" s="70"/>
      <c r="D709" s="71"/>
      <c r="E709" s="71"/>
      <c r="F709" s="71"/>
      <c r="G709" s="71"/>
      <c r="H709" s="71"/>
      <c r="I709" s="71"/>
    </row>
    <row r="710" spans="1:9" ht="15.75" customHeight="1" x14ac:dyDescent="0.25">
      <c r="A710" s="71"/>
      <c r="C710" s="70"/>
      <c r="D710" s="71"/>
      <c r="E710" s="71"/>
      <c r="F710" s="71"/>
      <c r="G710" s="71"/>
      <c r="H710" s="71"/>
      <c r="I710" s="71"/>
    </row>
    <row r="711" spans="1:9" ht="15.75" customHeight="1" x14ac:dyDescent="0.25">
      <c r="A711" s="71"/>
      <c r="C711" s="70"/>
      <c r="D711" s="71"/>
      <c r="E711" s="71"/>
      <c r="F711" s="71"/>
      <c r="G711" s="71"/>
      <c r="H711" s="71"/>
      <c r="I711" s="71"/>
    </row>
    <row r="712" spans="1:9" ht="15.75" customHeight="1" x14ac:dyDescent="0.25">
      <c r="A712" s="71"/>
      <c r="C712" s="70"/>
      <c r="D712" s="71"/>
      <c r="E712" s="71"/>
      <c r="F712" s="71"/>
      <c r="G712" s="71"/>
      <c r="H712" s="71"/>
      <c r="I712" s="71"/>
    </row>
    <row r="713" spans="1:9" ht="15.75" customHeight="1" x14ac:dyDescent="0.25">
      <c r="A713" s="71"/>
      <c r="C713" s="70"/>
      <c r="D713" s="71"/>
      <c r="E713" s="71"/>
      <c r="F713" s="71"/>
      <c r="G713" s="71"/>
      <c r="H713" s="71"/>
      <c r="I713" s="71"/>
    </row>
    <row r="714" spans="1:9" ht="15.75" customHeight="1" x14ac:dyDescent="0.25">
      <c r="A714" s="71"/>
      <c r="C714" s="70"/>
      <c r="D714" s="71"/>
      <c r="E714" s="71"/>
      <c r="F714" s="71"/>
      <c r="G714" s="71"/>
      <c r="H714" s="71"/>
      <c r="I714" s="71"/>
    </row>
    <row r="715" spans="1:9" ht="15.75" customHeight="1" x14ac:dyDescent="0.25">
      <c r="A715" s="71"/>
      <c r="C715" s="70"/>
      <c r="D715" s="71"/>
      <c r="E715" s="71"/>
      <c r="F715" s="71"/>
      <c r="G715" s="71"/>
      <c r="H715" s="71"/>
      <c r="I715" s="71"/>
    </row>
    <row r="716" spans="1:9" ht="15.75" customHeight="1" x14ac:dyDescent="0.25">
      <c r="A716" s="71"/>
      <c r="C716" s="70"/>
      <c r="D716" s="71"/>
      <c r="E716" s="71"/>
      <c r="F716" s="71"/>
      <c r="G716" s="71"/>
      <c r="H716" s="71"/>
      <c r="I716" s="71"/>
    </row>
    <row r="717" spans="1:9" ht="15.75" customHeight="1" x14ac:dyDescent="0.25">
      <c r="A717" s="71"/>
      <c r="C717" s="70"/>
      <c r="D717" s="71"/>
      <c r="E717" s="71"/>
      <c r="F717" s="71"/>
      <c r="G717" s="71"/>
      <c r="H717" s="71"/>
      <c r="I717" s="71"/>
    </row>
    <row r="718" spans="1:9" ht="15.75" customHeight="1" x14ac:dyDescent="0.25">
      <c r="A718" s="71"/>
      <c r="C718" s="70"/>
      <c r="D718" s="71"/>
      <c r="E718" s="71"/>
      <c r="F718" s="71"/>
      <c r="G718" s="71"/>
      <c r="H718" s="71"/>
      <c r="I718" s="71"/>
    </row>
    <row r="719" spans="1:9" ht="15.75" customHeight="1" x14ac:dyDescent="0.25">
      <c r="A719" s="71"/>
      <c r="C719" s="70"/>
      <c r="D719" s="71"/>
      <c r="E719" s="71"/>
      <c r="F719" s="71"/>
      <c r="G719" s="71"/>
      <c r="H719" s="71"/>
      <c r="I719" s="71"/>
    </row>
    <row r="720" spans="1:9" ht="15.75" customHeight="1" x14ac:dyDescent="0.25">
      <c r="A720" s="71"/>
      <c r="C720" s="70"/>
      <c r="D720" s="71"/>
      <c r="E720" s="71"/>
      <c r="F720" s="71"/>
      <c r="G720" s="71"/>
      <c r="H720" s="71"/>
      <c r="I720" s="71"/>
    </row>
    <row r="721" spans="1:9" ht="15.75" customHeight="1" x14ac:dyDescent="0.25">
      <c r="A721" s="71"/>
      <c r="C721" s="70"/>
      <c r="D721" s="71"/>
      <c r="E721" s="71"/>
      <c r="F721" s="71"/>
      <c r="G721" s="71"/>
      <c r="H721" s="71"/>
      <c r="I721" s="71"/>
    </row>
    <row r="722" spans="1:9" ht="15.75" customHeight="1" x14ac:dyDescent="0.25">
      <c r="A722" s="71"/>
      <c r="C722" s="70"/>
      <c r="D722" s="71"/>
      <c r="E722" s="71"/>
      <c r="F722" s="71"/>
      <c r="G722" s="71"/>
      <c r="H722" s="71"/>
      <c r="I722" s="71"/>
    </row>
    <row r="723" spans="1:9" ht="15.75" customHeight="1" x14ac:dyDescent="0.25">
      <c r="A723" s="71"/>
      <c r="C723" s="70"/>
      <c r="D723" s="71"/>
      <c r="E723" s="71"/>
      <c r="F723" s="71"/>
      <c r="G723" s="71"/>
      <c r="H723" s="71"/>
      <c r="I723" s="71"/>
    </row>
    <row r="724" spans="1:9" ht="15.75" customHeight="1" x14ac:dyDescent="0.25">
      <c r="A724" s="71"/>
      <c r="C724" s="70"/>
      <c r="D724" s="71"/>
      <c r="E724" s="71"/>
      <c r="F724" s="71"/>
      <c r="G724" s="71"/>
      <c r="H724" s="71"/>
      <c r="I724" s="71"/>
    </row>
    <row r="725" spans="1:9" ht="15.75" customHeight="1" x14ac:dyDescent="0.25">
      <c r="A725" s="71"/>
      <c r="C725" s="70"/>
      <c r="D725" s="71"/>
      <c r="E725" s="71"/>
      <c r="F725" s="71"/>
      <c r="G725" s="71"/>
      <c r="H725" s="71"/>
      <c r="I725" s="71"/>
    </row>
    <row r="726" spans="1:9" ht="15.75" customHeight="1" x14ac:dyDescent="0.25">
      <c r="A726" s="71"/>
      <c r="C726" s="70"/>
      <c r="D726" s="71"/>
      <c r="E726" s="71"/>
      <c r="F726" s="71"/>
      <c r="G726" s="71"/>
      <c r="H726" s="71"/>
      <c r="I726" s="71"/>
    </row>
    <row r="727" spans="1:9" ht="15.75" customHeight="1" x14ac:dyDescent="0.25">
      <c r="A727" s="71"/>
      <c r="C727" s="70"/>
      <c r="D727" s="71"/>
      <c r="E727" s="71"/>
      <c r="F727" s="71"/>
      <c r="G727" s="71"/>
      <c r="H727" s="71"/>
      <c r="I727" s="71"/>
    </row>
    <row r="728" spans="1:9" ht="15.75" customHeight="1" x14ac:dyDescent="0.25">
      <c r="A728" s="71"/>
      <c r="C728" s="70"/>
      <c r="D728" s="71"/>
      <c r="E728" s="71"/>
      <c r="F728" s="71"/>
      <c r="G728" s="71"/>
      <c r="H728" s="71"/>
      <c r="I728" s="71"/>
    </row>
    <row r="729" spans="1:9" ht="15.75" customHeight="1" x14ac:dyDescent="0.25">
      <c r="A729" s="71"/>
      <c r="C729" s="70"/>
      <c r="D729" s="71"/>
      <c r="E729" s="71"/>
      <c r="F729" s="71"/>
      <c r="G729" s="71"/>
      <c r="H729" s="71"/>
      <c r="I729" s="71"/>
    </row>
    <row r="730" spans="1:9" ht="15.75" customHeight="1" x14ac:dyDescent="0.25">
      <c r="A730" s="71"/>
      <c r="C730" s="70"/>
      <c r="D730" s="71"/>
      <c r="E730" s="71"/>
      <c r="F730" s="71"/>
      <c r="G730" s="71"/>
      <c r="H730" s="71"/>
      <c r="I730" s="71"/>
    </row>
    <row r="731" spans="1:9" ht="15.75" customHeight="1" x14ac:dyDescent="0.25">
      <c r="A731" s="71"/>
      <c r="C731" s="70"/>
      <c r="D731" s="71"/>
      <c r="E731" s="71"/>
      <c r="F731" s="71"/>
      <c r="G731" s="71"/>
      <c r="H731" s="71"/>
      <c r="I731" s="71"/>
    </row>
    <row r="732" spans="1:9" ht="15.75" customHeight="1" x14ac:dyDescent="0.25">
      <c r="A732" s="71"/>
      <c r="C732" s="70"/>
      <c r="D732" s="71"/>
      <c r="E732" s="71"/>
      <c r="F732" s="71"/>
      <c r="G732" s="71"/>
      <c r="H732" s="71"/>
      <c r="I732" s="71"/>
    </row>
    <row r="733" spans="1:9" ht="15.75" customHeight="1" x14ac:dyDescent="0.25">
      <c r="A733" s="71"/>
      <c r="C733" s="70"/>
      <c r="D733" s="71"/>
      <c r="E733" s="71"/>
      <c r="F733" s="71"/>
      <c r="G733" s="71"/>
      <c r="H733" s="71"/>
      <c r="I733" s="71"/>
    </row>
    <row r="734" spans="1:9" ht="15.75" customHeight="1" x14ac:dyDescent="0.25">
      <c r="A734" s="71"/>
      <c r="C734" s="70"/>
      <c r="D734" s="71"/>
      <c r="E734" s="71"/>
      <c r="F734" s="71"/>
      <c r="G734" s="71"/>
      <c r="H734" s="71"/>
      <c r="I734" s="71"/>
    </row>
    <row r="735" spans="1:9" ht="15.75" customHeight="1" x14ac:dyDescent="0.25">
      <c r="A735" s="71"/>
      <c r="C735" s="70"/>
      <c r="D735" s="71"/>
      <c r="E735" s="71"/>
      <c r="F735" s="71"/>
      <c r="G735" s="71"/>
      <c r="H735" s="71"/>
      <c r="I735" s="71"/>
    </row>
    <row r="736" spans="1:9" ht="15.75" customHeight="1" x14ac:dyDescent="0.25">
      <c r="A736" s="71"/>
      <c r="C736" s="70"/>
      <c r="D736" s="71"/>
      <c r="E736" s="71"/>
      <c r="F736" s="71"/>
      <c r="G736" s="71"/>
      <c r="H736" s="71"/>
      <c r="I736" s="71"/>
    </row>
    <row r="737" spans="1:9" ht="15.75" customHeight="1" x14ac:dyDescent="0.25">
      <c r="A737" s="71"/>
      <c r="C737" s="70"/>
      <c r="D737" s="71"/>
      <c r="E737" s="71"/>
      <c r="F737" s="71"/>
      <c r="G737" s="71"/>
      <c r="H737" s="71"/>
      <c r="I737" s="71"/>
    </row>
    <row r="738" spans="1:9" ht="15.75" customHeight="1" x14ac:dyDescent="0.25">
      <c r="A738" s="71"/>
      <c r="C738" s="70"/>
      <c r="D738" s="71"/>
      <c r="E738" s="71"/>
      <c r="F738" s="71"/>
      <c r="G738" s="71"/>
      <c r="H738" s="71"/>
      <c r="I738" s="71"/>
    </row>
    <row r="739" spans="1:9" ht="15.75" customHeight="1" x14ac:dyDescent="0.25">
      <c r="A739" s="71"/>
      <c r="C739" s="70"/>
      <c r="D739" s="71"/>
      <c r="E739" s="71"/>
      <c r="F739" s="71"/>
      <c r="G739" s="71"/>
      <c r="H739" s="71"/>
      <c r="I739" s="71"/>
    </row>
    <row r="740" spans="1:9" ht="15.75" customHeight="1" x14ac:dyDescent="0.25">
      <c r="A740" s="71"/>
      <c r="C740" s="70"/>
      <c r="D740" s="71"/>
      <c r="E740" s="71"/>
      <c r="F740" s="71"/>
      <c r="G740" s="71"/>
      <c r="H740" s="71"/>
      <c r="I740" s="71"/>
    </row>
    <row r="741" spans="1:9" ht="15.75" customHeight="1" x14ac:dyDescent="0.25">
      <c r="A741" s="71"/>
      <c r="C741" s="70"/>
      <c r="D741" s="71"/>
      <c r="E741" s="71"/>
      <c r="F741" s="71"/>
      <c r="G741" s="71"/>
      <c r="H741" s="71"/>
      <c r="I741" s="71"/>
    </row>
    <row r="742" spans="1:9" ht="15.75" customHeight="1" x14ac:dyDescent="0.25">
      <c r="A742" s="71"/>
      <c r="C742" s="70"/>
      <c r="D742" s="71"/>
      <c r="E742" s="71"/>
      <c r="F742" s="71"/>
      <c r="G742" s="71"/>
      <c r="H742" s="71"/>
      <c r="I742" s="71"/>
    </row>
    <row r="743" spans="1:9" ht="15.75" customHeight="1" x14ac:dyDescent="0.25">
      <c r="A743" s="71"/>
      <c r="C743" s="70"/>
      <c r="D743" s="71"/>
      <c r="E743" s="71"/>
      <c r="F743" s="71"/>
      <c r="G743" s="71"/>
      <c r="H743" s="71"/>
      <c r="I743" s="71"/>
    </row>
    <row r="744" spans="1:9" ht="15.75" customHeight="1" x14ac:dyDescent="0.25">
      <c r="A744" s="71"/>
      <c r="C744" s="70"/>
      <c r="D744" s="71"/>
      <c r="E744" s="71"/>
      <c r="F744" s="71"/>
      <c r="G744" s="71"/>
      <c r="H744" s="71"/>
      <c r="I744" s="71"/>
    </row>
    <row r="745" spans="1:9" ht="15.75" customHeight="1" x14ac:dyDescent="0.25">
      <c r="A745" s="71"/>
      <c r="C745" s="70"/>
      <c r="D745" s="71"/>
      <c r="E745" s="71"/>
      <c r="F745" s="71"/>
      <c r="G745" s="71"/>
      <c r="H745" s="71"/>
      <c r="I745" s="71"/>
    </row>
    <row r="746" spans="1:9" ht="15.75" customHeight="1" x14ac:dyDescent="0.25">
      <c r="A746" s="71"/>
      <c r="C746" s="70"/>
      <c r="D746" s="71"/>
      <c r="E746" s="71"/>
      <c r="F746" s="71"/>
      <c r="G746" s="71"/>
      <c r="H746" s="71"/>
      <c r="I746" s="71"/>
    </row>
    <row r="747" spans="1:9" ht="15.75" customHeight="1" x14ac:dyDescent="0.25">
      <c r="A747" s="71"/>
      <c r="C747" s="70"/>
      <c r="D747" s="71"/>
      <c r="E747" s="71"/>
      <c r="F747" s="71"/>
      <c r="G747" s="71"/>
      <c r="H747" s="71"/>
      <c r="I747" s="71"/>
    </row>
    <row r="748" spans="1:9" ht="15.75" customHeight="1" x14ac:dyDescent="0.25">
      <c r="A748" s="71"/>
      <c r="C748" s="70"/>
      <c r="D748" s="71"/>
      <c r="E748" s="71"/>
      <c r="F748" s="71"/>
      <c r="G748" s="71"/>
      <c r="H748" s="71"/>
      <c r="I748" s="71"/>
    </row>
    <row r="749" spans="1:9" ht="15.75" customHeight="1" x14ac:dyDescent="0.25">
      <c r="A749" s="71"/>
      <c r="C749" s="70"/>
      <c r="D749" s="71"/>
      <c r="E749" s="71"/>
      <c r="F749" s="71"/>
      <c r="G749" s="71"/>
      <c r="H749" s="71"/>
      <c r="I749" s="71"/>
    </row>
    <row r="750" spans="1:9" ht="15.75" customHeight="1" x14ac:dyDescent="0.25">
      <c r="A750" s="71"/>
      <c r="C750" s="70"/>
      <c r="D750" s="71"/>
      <c r="E750" s="71"/>
      <c r="F750" s="71"/>
      <c r="G750" s="71"/>
      <c r="H750" s="71"/>
      <c r="I750" s="71"/>
    </row>
    <row r="751" spans="1:9" ht="15.75" customHeight="1" x14ac:dyDescent="0.25">
      <c r="A751" s="71"/>
      <c r="C751" s="70"/>
      <c r="D751" s="71"/>
      <c r="E751" s="71"/>
      <c r="F751" s="71"/>
      <c r="G751" s="71"/>
      <c r="H751" s="71"/>
      <c r="I751" s="71"/>
    </row>
    <row r="752" spans="1:9" ht="15.75" customHeight="1" x14ac:dyDescent="0.25">
      <c r="A752" s="71"/>
      <c r="C752" s="70"/>
      <c r="D752" s="71"/>
      <c r="E752" s="71"/>
      <c r="F752" s="71"/>
      <c r="G752" s="71"/>
      <c r="H752" s="71"/>
      <c r="I752" s="71"/>
    </row>
    <row r="753" spans="1:9" ht="15.75" customHeight="1" x14ac:dyDescent="0.25">
      <c r="A753" s="71"/>
      <c r="C753" s="70"/>
      <c r="D753" s="71"/>
      <c r="E753" s="71"/>
      <c r="F753" s="71"/>
      <c r="G753" s="71"/>
      <c r="H753" s="71"/>
      <c r="I753" s="71"/>
    </row>
    <row r="754" spans="1:9" ht="15.75" customHeight="1" x14ac:dyDescent="0.25">
      <c r="A754" s="71"/>
      <c r="C754" s="70"/>
      <c r="D754" s="71"/>
      <c r="E754" s="71"/>
      <c r="F754" s="71"/>
      <c r="G754" s="71"/>
      <c r="H754" s="71"/>
      <c r="I754" s="71"/>
    </row>
    <row r="755" spans="1:9" ht="15.75" customHeight="1" x14ac:dyDescent="0.25">
      <c r="A755" s="71"/>
      <c r="C755" s="70"/>
      <c r="D755" s="71"/>
      <c r="E755" s="71"/>
      <c r="F755" s="71"/>
      <c r="G755" s="71"/>
      <c r="H755" s="71"/>
      <c r="I755" s="71"/>
    </row>
    <row r="756" spans="1:9" ht="15.75" customHeight="1" x14ac:dyDescent="0.25">
      <c r="A756" s="71"/>
      <c r="C756" s="70"/>
      <c r="D756" s="71"/>
      <c r="E756" s="71"/>
      <c r="F756" s="71"/>
      <c r="G756" s="71"/>
      <c r="H756" s="71"/>
      <c r="I756" s="71"/>
    </row>
    <row r="757" spans="1:9" ht="15.75" customHeight="1" x14ac:dyDescent="0.25">
      <c r="A757" s="71"/>
      <c r="C757" s="70"/>
      <c r="D757" s="71"/>
      <c r="E757" s="71"/>
      <c r="F757" s="71"/>
      <c r="G757" s="71"/>
      <c r="H757" s="71"/>
      <c r="I757" s="71"/>
    </row>
    <row r="758" spans="1:9" ht="15.75" customHeight="1" x14ac:dyDescent="0.25">
      <c r="A758" s="71"/>
      <c r="C758" s="70"/>
      <c r="D758" s="71"/>
      <c r="E758" s="71"/>
      <c r="F758" s="71"/>
      <c r="G758" s="71"/>
      <c r="H758" s="71"/>
      <c r="I758" s="71"/>
    </row>
    <row r="759" spans="1:9" ht="15.75" customHeight="1" x14ac:dyDescent="0.25">
      <c r="A759" s="71"/>
      <c r="C759" s="70"/>
      <c r="D759" s="71"/>
      <c r="E759" s="71"/>
      <c r="F759" s="71"/>
      <c r="G759" s="71"/>
      <c r="H759" s="71"/>
      <c r="I759" s="71"/>
    </row>
    <row r="760" spans="1:9" ht="15.75" customHeight="1" x14ac:dyDescent="0.25">
      <c r="A760" s="71"/>
      <c r="C760" s="70"/>
      <c r="D760" s="71"/>
      <c r="E760" s="71"/>
      <c r="F760" s="71"/>
      <c r="G760" s="71"/>
      <c r="H760" s="71"/>
      <c r="I760" s="71"/>
    </row>
    <row r="761" spans="1:9" ht="15.75" customHeight="1" x14ac:dyDescent="0.25">
      <c r="A761" s="71"/>
      <c r="C761" s="70"/>
      <c r="D761" s="71"/>
      <c r="E761" s="71"/>
      <c r="F761" s="71"/>
      <c r="G761" s="71"/>
      <c r="H761" s="71"/>
      <c r="I761" s="71"/>
    </row>
    <row r="762" spans="1:9" ht="15.75" customHeight="1" x14ac:dyDescent="0.25">
      <c r="A762" s="71"/>
      <c r="C762" s="70"/>
      <c r="D762" s="71"/>
      <c r="E762" s="71"/>
      <c r="F762" s="71"/>
      <c r="G762" s="71"/>
      <c r="H762" s="71"/>
      <c r="I762" s="71"/>
    </row>
    <row r="763" spans="1:9" ht="15.75" customHeight="1" x14ac:dyDescent="0.25">
      <c r="A763" s="71"/>
      <c r="C763" s="70"/>
      <c r="D763" s="71"/>
      <c r="E763" s="71"/>
      <c r="F763" s="71"/>
      <c r="G763" s="71"/>
      <c r="H763" s="71"/>
      <c r="I763" s="71"/>
    </row>
    <row r="764" spans="1:9" ht="15.75" customHeight="1" x14ac:dyDescent="0.25">
      <c r="A764" s="71"/>
      <c r="C764" s="70"/>
      <c r="D764" s="71"/>
      <c r="E764" s="71"/>
      <c r="F764" s="71"/>
      <c r="G764" s="71"/>
      <c r="H764" s="71"/>
      <c r="I764" s="71"/>
    </row>
    <row r="765" spans="1:9" ht="15.75" customHeight="1" x14ac:dyDescent="0.25">
      <c r="A765" s="71"/>
      <c r="C765" s="70"/>
      <c r="D765" s="71"/>
      <c r="E765" s="71"/>
      <c r="F765" s="71"/>
      <c r="G765" s="71"/>
      <c r="H765" s="71"/>
      <c r="I765" s="71"/>
    </row>
    <row r="766" spans="1:9" ht="15.75" customHeight="1" x14ac:dyDescent="0.25">
      <c r="A766" s="71"/>
      <c r="C766" s="70"/>
      <c r="D766" s="71"/>
      <c r="E766" s="71"/>
      <c r="F766" s="71"/>
      <c r="G766" s="71"/>
      <c r="H766" s="71"/>
      <c r="I766" s="71"/>
    </row>
    <row r="767" spans="1:9" ht="15.75" customHeight="1" x14ac:dyDescent="0.25">
      <c r="A767" s="71"/>
      <c r="C767" s="70"/>
      <c r="D767" s="71"/>
      <c r="E767" s="71"/>
      <c r="F767" s="71"/>
      <c r="G767" s="71"/>
      <c r="H767" s="71"/>
      <c r="I767" s="71"/>
    </row>
    <row r="768" spans="1:9" ht="15.75" customHeight="1" x14ac:dyDescent="0.25">
      <c r="A768" s="71"/>
      <c r="C768" s="70"/>
      <c r="D768" s="71"/>
      <c r="E768" s="71"/>
      <c r="F768" s="71"/>
      <c r="G768" s="71"/>
      <c r="H768" s="71"/>
      <c r="I768" s="71"/>
    </row>
    <row r="769" spans="1:9" ht="15.75" customHeight="1" x14ac:dyDescent="0.25">
      <c r="A769" s="71"/>
      <c r="C769" s="70"/>
      <c r="D769" s="71"/>
      <c r="E769" s="71"/>
      <c r="F769" s="71"/>
      <c r="G769" s="71"/>
      <c r="H769" s="71"/>
      <c r="I769" s="71"/>
    </row>
    <row r="770" spans="1:9" ht="15.75" customHeight="1" x14ac:dyDescent="0.25">
      <c r="A770" s="71"/>
      <c r="C770" s="70"/>
      <c r="D770" s="71"/>
      <c r="E770" s="71"/>
      <c r="F770" s="71"/>
      <c r="G770" s="71"/>
      <c r="H770" s="71"/>
      <c r="I770" s="71"/>
    </row>
    <row r="771" spans="1:9" ht="15.75" customHeight="1" x14ac:dyDescent="0.25">
      <c r="A771" s="71"/>
      <c r="C771" s="70"/>
      <c r="D771" s="71"/>
      <c r="E771" s="71"/>
      <c r="F771" s="71"/>
      <c r="G771" s="71"/>
      <c r="H771" s="71"/>
      <c r="I771" s="71"/>
    </row>
    <row r="772" spans="1:9" ht="15.75" customHeight="1" x14ac:dyDescent="0.25">
      <c r="A772" s="71"/>
      <c r="C772" s="70"/>
      <c r="D772" s="71"/>
      <c r="E772" s="71"/>
      <c r="F772" s="71"/>
      <c r="G772" s="71"/>
      <c r="H772" s="71"/>
      <c r="I772" s="71"/>
    </row>
    <row r="773" spans="1:9" ht="15.75" customHeight="1" x14ac:dyDescent="0.25">
      <c r="A773" s="71"/>
      <c r="C773" s="70"/>
      <c r="D773" s="71"/>
      <c r="E773" s="71"/>
      <c r="F773" s="71"/>
      <c r="G773" s="71"/>
      <c r="H773" s="71"/>
      <c r="I773" s="71"/>
    </row>
    <row r="774" spans="1:9" ht="15.75" customHeight="1" x14ac:dyDescent="0.25">
      <c r="A774" s="71"/>
      <c r="C774" s="70"/>
      <c r="D774" s="71"/>
      <c r="E774" s="71"/>
      <c r="F774" s="71"/>
      <c r="G774" s="71"/>
      <c r="H774" s="71"/>
      <c r="I774" s="71"/>
    </row>
    <row r="775" spans="1:9" ht="15.75" customHeight="1" x14ac:dyDescent="0.25">
      <c r="A775" s="71"/>
      <c r="C775" s="70"/>
      <c r="D775" s="71"/>
      <c r="E775" s="71"/>
      <c r="F775" s="71"/>
      <c r="G775" s="71"/>
      <c r="H775" s="71"/>
      <c r="I775" s="71"/>
    </row>
    <row r="776" spans="1:9" ht="15.75" customHeight="1" x14ac:dyDescent="0.25">
      <c r="A776" s="71"/>
      <c r="C776" s="70"/>
      <c r="D776" s="71"/>
      <c r="E776" s="71"/>
      <c r="F776" s="71"/>
      <c r="G776" s="71"/>
      <c r="H776" s="71"/>
      <c r="I776" s="71"/>
    </row>
    <row r="777" spans="1:9" ht="15.75" customHeight="1" x14ac:dyDescent="0.25">
      <c r="A777" s="71"/>
      <c r="C777" s="70"/>
      <c r="D777" s="71"/>
      <c r="E777" s="71"/>
      <c r="F777" s="71"/>
      <c r="G777" s="71"/>
      <c r="H777" s="71"/>
      <c r="I777" s="71"/>
    </row>
    <row r="778" spans="1:9" ht="15.75" customHeight="1" x14ac:dyDescent="0.25">
      <c r="A778" s="71"/>
      <c r="C778" s="70"/>
      <c r="D778" s="71"/>
      <c r="E778" s="71"/>
      <c r="F778" s="71"/>
      <c r="G778" s="71"/>
      <c r="H778" s="71"/>
      <c r="I778" s="71"/>
    </row>
    <row r="779" spans="1:9" ht="15.75" customHeight="1" x14ac:dyDescent="0.25">
      <c r="A779" s="71"/>
      <c r="C779" s="70"/>
      <c r="D779" s="71"/>
      <c r="E779" s="71"/>
      <c r="F779" s="71"/>
      <c r="G779" s="71"/>
      <c r="H779" s="71"/>
      <c r="I779" s="71"/>
    </row>
    <row r="780" spans="1:9" ht="15.75" customHeight="1" x14ac:dyDescent="0.25">
      <c r="A780" s="71"/>
      <c r="C780" s="70"/>
      <c r="D780" s="71"/>
      <c r="E780" s="71"/>
      <c r="F780" s="71"/>
      <c r="G780" s="71"/>
      <c r="H780" s="71"/>
      <c r="I780" s="71"/>
    </row>
    <row r="781" spans="1:9" ht="15.75" customHeight="1" x14ac:dyDescent="0.25">
      <c r="A781" s="71"/>
      <c r="C781" s="70"/>
      <c r="D781" s="71"/>
      <c r="E781" s="71"/>
      <c r="F781" s="71"/>
      <c r="G781" s="71"/>
      <c r="H781" s="71"/>
      <c r="I781" s="71"/>
    </row>
    <row r="782" spans="1:9" ht="15.75" customHeight="1" x14ac:dyDescent="0.25">
      <c r="A782" s="71"/>
      <c r="C782" s="70"/>
      <c r="D782" s="71"/>
      <c r="E782" s="71"/>
      <c r="F782" s="71"/>
      <c r="G782" s="71"/>
      <c r="H782" s="71"/>
      <c r="I782" s="71"/>
    </row>
    <row r="783" spans="1:9" ht="15.75" customHeight="1" x14ac:dyDescent="0.25">
      <c r="A783" s="71"/>
      <c r="C783" s="70"/>
      <c r="D783" s="71"/>
      <c r="E783" s="71"/>
      <c r="F783" s="71"/>
      <c r="G783" s="71"/>
      <c r="H783" s="71"/>
      <c r="I783" s="71"/>
    </row>
    <row r="784" spans="1:9" ht="15.75" customHeight="1" x14ac:dyDescent="0.25">
      <c r="A784" s="71"/>
      <c r="C784" s="70"/>
      <c r="D784" s="71"/>
      <c r="E784" s="71"/>
      <c r="F784" s="71"/>
      <c r="G784" s="71"/>
      <c r="H784" s="71"/>
      <c r="I784" s="71"/>
    </row>
    <row r="785" spans="1:9" ht="15.75" customHeight="1" x14ac:dyDescent="0.25">
      <c r="A785" s="71"/>
      <c r="C785" s="70"/>
      <c r="D785" s="71"/>
      <c r="E785" s="71"/>
      <c r="F785" s="71"/>
      <c r="G785" s="71"/>
      <c r="H785" s="71"/>
      <c r="I785" s="71"/>
    </row>
    <row r="786" spans="1:9" ht="15.75" customHeight="1" x14ac:dyDescent="0.25">
      <c r="A786" s="71"/>
      <c r="C786" s="70"/>
      <c r="D786" s="71"/>
      <c r="E786" s="71"/>
      <c r="F786" s="71"/>
      <c r="G786" s="71"/>
      <c r="H786" s="71"/>
      <c r="I786" s="71"/>
    </row>
    <row r="787" spans="1:9" ht="15.75" customHeight="1" x14ac:dyDescent="0.25">
      <c r="A787" s="71"/>
      <c r="C787" s="70"/>
      <c r="D787" s="71"/>
      <c r="E787" s="71"/>
      <c r="F787" s="71"/>
      <c r="G787" s="71"/>
      <c r="H787" s="71"/>
      <c r="I787" s="71"/>
    </row>
    <row r="788" spans="1:9" ht="15.75" customHeight="1" x14ac:dyDescent="0.25">
      <c r="A788" s="71"/>
      <c r="C788" s="70"/>
      <c r="D788" s="71"/>
      <c r="E788" s="71"/>
      <c r="F788" s="71"/>
      <c r="G788" s="71"/>
      <c r="H788" s="71"/>
      <c r="I788" s="71"/>
    </row>
    <row r="789" spans="1:9" ht="15.75" customHeight="1" x14ac:dyDescent="0.25">
      <c r="A789" s="71"/>
      <c r="C789" s="70"/>
      <c r="D789" s="71"/>
      <c r="E789" s="71"/>
      <c r="F789" s="71"/>
      <c r="G789" s="71"/>
      <c r="H789" s="71"/>
      <c r="I789" s="71"/>
    </row>
    <row r="790" spans="1:9" ht="15.75" customHeight="1" x14ac:dyDescent="0.25">
      <c r="A790" s="71"/>
      <c r="C790" s="70"/>
      <c r="D790" s="71"/>
      <c r="E790" s="71"/>
      <c r="F790" s="71"/>
      <c r="G790" s="71"/>
      <c r="H790" s="71"/>
      <c r="I790" s="71"/>
    </row>
    <row r="791" spans="1:9" ht="15.75" customHeight="1" x14ac:dyDescent="0.25">
      <c r="A791" s="71"/>
      <c r="C791" s="70"/>
      <c r="D791" s="71"/>
      <c r="E791" s="71"/>
      <c r="F791" s="71"/>
      <c r="G791" s="71"/>
      <c r="H791" s="71"/>
      <c r="I791" s="71"/>
    </row>
    <row r="792" spans="1:9" ht="15.75" customHeight="1" x14ac:dyDescent="0.25">
      <c r="A792" s="71"/>
      <c r="C792" s="70"/>
      <c r="D792" s="71"/>
      <c r="E792" s="71"/>
      <c r="F792" s="71"/>
      <c r="G792" s="71"/>
      <c r="H792" s="71"/>
      <c r="I792" s="71"/>
    </row>
    <row r="793" spans="1:9" ht="15.75" customHeight="1" x14ac:dyDescent="0.25">
      <c r="A793" s="71"/>
      <c r="C793" s="70"/>
      <c r="D793" s="71"/>
      <c r="E793" s="71"/>
      <c r="F793" s="71"/>
      <c r="G793" s="71"/>
      <c r="H793" s="71"/>
      <c r="I793" s="71"/>
    </row>
    <row r="794" spans="1:9" ht="15.75" customHeight="1" x14ac:dyDescent="0.25">
      <c r="A794" s="71"/>
      <c r="C794" s="70"/>
      <c r="D794" s="71"/>
      <c r="E794" s="71"/>
      <c r="F794" s="71"/>
      <c r="G794" s="71"/>
      <c r="H794" s="71"/>
      <c r="I794" s="71"/>
    </row>
    <row r="795" spans="1:9" ht="15.75" customHeight="1" x14ac:dyDescent="0.25">
      <c r="A795" s="71"/>
      <c r="C795" s="70"/>
      <c r="D795" s="71"/>
      <c r="E795" s="71"/>
      <c r="F795" s="71"/>
      <c r="G795" s="71"/>
      <c r="H795" s="71"/>
      <c r="I795" s="71"/>
    </row>
    <row r="796" spans="1:9" ht="15.75" customHeight="1" x14ac:dyDescent="0.25">
      <c r="A796" s="71"/>
      <c r="C796" s="70"/>
      <c r="D796" s="71"/>
      <c r="E796" s="71"/>
      <c r="F796" s="71"/>
      <c r="G796" s="71"/>
      <c r="H796" s="71"/>
      <c r="I796" s="71"/>
    </row>
    <row r="797" spans="1:9" ht="15.75" customHeight="1" x14ac:dyDescent="0.25">
      <c r="A797" s="71"/>
      <c r="C797" s="70"/>
      <c r="D797" s="71"/>
      <c r="E797" s="71"/>
      <c r="F797" s="71"/>
      <c r="G797" s="71"/>
      <c r="H797" s="71"/>
      <c r="I797" s="71"/>
    </row>
    <row r="798" spans="1:9" ht="15.75" customHeight="1" x14ac:dyDescent="0.25">
      <c r="A798" s="71"/>
      <c r="C798" s="70"/>
      <c r="D798" s="71"/>
      <c r="E798" s="71"/>
      <c r="F798" s="71"/>
      <c r="G798" s="71"/>
      <c r="H798" s="71"/>
      <c r="I798" s="71"/>
    </row>
    <row r="799" spans="1:9" ht="15.75" customHeight="1" x14ac:dyDescent="0.25">
      <c r="A799" s="71"/>
      <c r="C799" s="70"/>
      <c r="D799" s="71"/>
      <c r="E799" s="71"/>
      <c r="F799" s="71"/>
      <c r="G799" s="71"/>
      <c r="H799" s="71"/>
      <c r="I799" s="71"/>
    </row>
    <row r="800" spans="1:9" ht="15.75" customHeight="1" x14ac:dyDescent="0.25">
      <c r="A800" s="71"/>
      <c r="C800" s="70"/>
      <c r="D800" s="71"/>
      <c r="E800" s="71"/>
      <c r="F800" s="71"/>
      <c r="G800" s="71"/>
      <c r="H800" s="71"/>
      <c r="I800" s="71"/>
    </row>
    <row r="801" spans="1:9" ht="15.75" customHeight="1" x14ac:dyDescent="0.25">
      <c r="A801" s="71"/>
      <c r="C801" s="70"/>
      <c r="D801" s="71"/>
      <c r="E801" s="71"/>
      <c r="F801" s="71"/>
      <c r="G801" s="71"/>
      <c r="H801" s="71"/>
      <c r="I801" s="71"/>
    </row>
    <row r="802" spans="1:9" ht="15.75" customHeight="1" x14ac:dyDescent="0.25">
      <c r="A802" s="71"/>
      <c r="C802" s="70"/>
      <c r="D802" s="71"/>
      <c r="E802" s="71"/>
      <c r="F802" s="71"/>
      <c r="G802" s="71"/>
      <c r="H802" s="71"/>
      <c r="I802" s="71"/>
    </row>
    <row r="803" spans="1:9" ht="15.75" customHeight="1" x14ac:dyDescent="0.25">
      <c r="A803" s="71"/>
      <c r="C803" s="70"/>
      <c r="D803" s="71"/>
      <c r="E803" s="71"/>
      <c r="F803" s="71"/>
      <c r="G803" s="71"/>
      <c r="H803" s="71"/>
      <c r="I803" s="71"/>
    </row>
    <row r="804" spans="1:9" ht="15.75" customHeight="1" x14ac:dyDescent="0.25">
      <c r="A804" s="71"/>
      <c r="C804" s="70"/>
      <c r="D804" s="71"/>
      <c r="E804" s="71"/>
      <c r="F804" s="71"/>
      <c r="G804" s="71"/>
      <c r="H804" s="71"/>
      <c r="I804" s="71"/>
    </row>
    <row r="805" spans="1:9" ht="15.75" customHeight="1" x14ac:dyDescent="0.25">
      <c r="A805" s="71"/>
      <c r="C805" s="70"/>
      <c r="D805" s="71"/>
      <c r="E805" s="71"/>
      <c r="F805" s="71"/>
      <c r="G805" s="71"/>
      <c r="H805" s="71"/>
      <c r="I805" s="71"/>
    </row>
    <row r="806" spans="1:9" ht="15.75" customHeight="1" x14ac:dyDescent="0.25">
      <c r="A806" s="71"/>
      <c r="C806" s="70"/>
      <c r="D806" s="71"/>
      <c r="E806" s="71"/>
      <c r="F806" s="71"/>
      <c r="G806" s="71"/>
      <c r="H806" s="71"/>
      <c r="I806" s="71"/>
    </row>
    <row r="807" spans="1:9" ht="15.75" customHeight="1" x14ac:dyDescent="0.25">
      <c r="A807" s="71"/>
      <c r="C807" s="70"/>
      <c r="D807" s="71"/>
      <c r="E807" s="71"/>
      <c r="F807" s="71"/>
      <c r="G807" s="71"/>
      <c r="H807" s="71"/>
      <c r="I807" s="71"/>
    </row>
    <row r="808" spans="1:9" ht="15.75" customHeight="1" x14ac:dyDescent="0.25">
      <c r="A808" s="71"/>
      <c r="C808" s="70"/>
      <c r="D808" s="71"/>
      <c r="E808" s="71"/>
      <c r="F808" s="71"/>
      <c r="G808" s="71"/>
      <c r="H808" s="71"/>
      <c r="I808" s="71"/>
    </row>
    <row r="809" spans="1:9" ht="15.75" customHeight="1" x14ac:dyDescent="0.25">
      <c r="A809" s="71"/>
      <c r="C809" s="70"/>
      <c r="D809" s="71"/>
      <c r="E809" s="71"/>
      <c r="F809" s="71"/>
      <c r="G809" s="71"/>
      <c r="H809" s="71"/>
      <c r="I809" s="71"/>
    </row>
    <row r="810" spans="1:9" ht="15.75" customHeight="1" x14ac:dyDescent="0.25">
      <c r="A810" s="71"/>
      <c r="C810" s="70"/>
      <c r="D810" s="71"/>
      <c r="E810" s="71"/>
      <c r="F810" s="71"/>
      <c r="G810" s="71"/>
      <c r="H810" s="71"/>
      <c r="I810" s="71"/>
    </row>
    <row r="811" spans="1:9" ht="15.75" customHeight="1" x14ac:dyDescent="0.25">
      <c r="A811" s="71"/>
      <c r="C811" s="70"/>
      <c r="D811" s="71"/>
      <c r="E811" s="71"/>
      <c r="F811" s="71"/>
      <c r="G811" s="71"/>
      <c r="H811" s="71"/>
      <c r="I811" s="71"/>
    </row>
    <row r="812" spans="1:9" ht="15.75" customHeight="1" x14ac:dyDescent="0.25">
      <c r="A812" s="71"/>
      <c r="C812" s="70"/>
      <c r="D812" s="71"/>
      <c r="E812" s="71"/>
      <c r="F812" s="71"/>
      <c r="G812" s="71"/>
      <c r="H812" s="71"/>
      <c r="I812" s="71"/>
    </row>
    <row r="813" spans="1:9" ht="15.75" customHeight="1" x14ac:dyDescent="0.25">
      <c r="A813" s="71"/>
      <c r="C813" s="70"/>
      <c r="D813" s="71"/>
      <c r="E813" s="71"/>
      <c r="F813" s="71"/>
      <c r="G813" s="71"/>
      <c r="H813" s="71"/>
      <c r="I813" s="71"/>
    </row>
    <row r="814" spans="1:9" ht="15.75" customHeight="1" x14ac:dyDescent="0.25">
      <c r="A814" s="71"/>
      <c r="C814" s="70"/>
      <c r="D814" s="71"/>
      <c r="E814" s="71"/>
      <c r="F814" s="71"/>
      <c r="G814" s="71"/>
      <c r="H814" s="71"/>
      <c r="I814" s="71"/>
    </row>
    <row r="815" spans="1:9" ht="15.75" customHeight="1" x14ac:dyDescent="0.25">
      <c r="A815" s="71"/>
      <c r="C815" s="70"/>
      <c r="D815" s="71"/>
      <c r="E815" s="71"/>
      <c r="F815" s="71"/>
      <c r="G815" s="71"/>
      <c r="H815" s="71"/>
      <c r="I815" s="71"/>
    </row>
    <row r="816" spans="1:9" ht="15.75" customHeight="1" x14ac:dyDescent="0.25">
      <c r="A816" s="71"/>
      <c r="C816" s="70"/>
      <c r="D816" s="71"/>
      <c r="E816" s="71"/>
      <c r="F816" s="71"/>
      <c r="G816" s="71"/>
      <c r="H816" s="71"/>
      <c r="I816" s="71"/>
    </row>
    <row r="817" spans="1:9" ht="15.75" customHeight="1" x14ac:dyDescent="0.25">
      <c r="A817" s="71"/>
      <c r="C817" s="70"/>
      <c r="D817" s="71"/>
      <c r="E817" s="71"/>
      <c r="F817" s="71"/>
      <c r="G817" s="71"/>
      <c r="H817" s="71"/>
      <c r="I817" s="71"/>
    </row>
    <row r="818" spans="1:9" ht="15.75" customHeight="1" x14ac:dyDescent="0.25">
      <c r="A818" s="71"/>
      <c r="C818" s="70"/>
      <c r="D818" s="71"/>
      <c r="E818" s="71"/>
      <c r="F818" s="71"/>
      <c r="G818" s="71"/>
      <c r="H818" s="71"/>
      <c r="I818" s="71"/>
    </row>
    <row r="819" spans="1:9" ht="15.75" customHeight="1" x14ac:dyDescent="0.25">
      <c r="A819" s="71"/>
      <c r="C819" s="70"/>
      <c r="D819" s="71"/>
      <c r="E819" s="71"/>
      <c r="F819" s="71"/>
      <c r="G819" s="71"/>
      <c r="H819" s="71"/>
      <c r="I819" s="71"/>
    </row>
    <row r="820" spans="1:9" ht="15.75" customHeight="1" x14ac:dyDescent="0.25">
      <c r="A820" s="71"/>
      <c r="C820" s="70"/>
      <c r="D820" s="71"/>
      <c r="E820" s="71"/>
      <c r="F820" s="71"/>
      <c r="G820" s="71"/>
      <c r="H820" s="71"/>
      <c r="I820" s="71"/>
    </row>
    <row r="821" spans="1:9" ht="15.75" customHeight="1" x14ac:dyDescent="0.25">
      <c r="A821" s="71"/>
      <c r="C821" s="70"/>
      <c r="D821" s="71"/>
      <c r="E821" s="71"/>
      <c r="F821" s="71"/>
      <c r="G821" s="71"/>
      <c r="H821" s="71"/>
      <c r="I821" s="71"/>
    </row>
    <row r="822" spans="1:9" ht="15.75" customHeight="1" x14ac:dyDescent="0.25">
      <c r="A822" s="71"/>
      <c r="C822" s="70"/>
      <c r="D822" s="71"/>
      <c r="E822" s="71"/>
      <c r="F822" s="71"/>
      <c r="G822" s="71"/>
      <c r="H822" s="71"/>
      <c r="I822" s="71"/>
    </row>
    <row r="823" spans="1:9" ht="15.75" customHeight="1" x14ac:dyDescent="0.25">
      <c r="A823" s="71"/>
      <c r="C823" s="70"/>
      <c r="D823" s="71"/>
      <c r="E823" s="71"/>
      <c r="F823" s="71"/>
      <c r="G823" s="71"/>
      <c r="H823" s="71"/>
      <c r="I823" s="71"/>
    </row>
    <row r="824" spans="1:9" ht="15.75" customHeight="1" x14ac:dyDescent="0.25">
      <c r="A824" s="71"/>
      <c r="C824" s="70"/>
      <c r="D824" s="71"/>
      <c r="E824" s="71"/>
      <c r="F824" s="71"/>
      <c r="G824" s="71"/>
      <c r="H824" s="71"/>
      <c r="I824" s="71"/>
    </row>
    <row r="825" spans="1:9" ht="15.75" customHeight="1" x14ac:dyDescent="0.25">
      <c r="A825" s="71"/>
      <c r="C825" s="70"/>
      <c r="D825" s="71"/>
      <c r="E825" s="71"/>
      <c r="F825" s="71"/>
      <c r="G825" s="71"/>
      <c r="H825" s="71"/>
      <c r="I825" s="71"/>
    </row>
    <row r="826" spans="1:9" ht="15.75" customHeight="1" x14ac:dyDescent="0.25">
      <c r="A826" s="71"/>
      <c r="C826" s="70"/>
      <c r="D826" s="71"/>
      <c r="E826" s="71"/>
      <c r="F826" s="71"/>
      <c r="G826" s="71"/>
      <c r="H826" s="71"/>
      <c r="I826" s="71"/>
    </row>
    <row r="827" spans="1:9" ht="15.75" customHeight="1" x14ac:dyDescent="0.25">
      <c r="A827" s="71"/>
      <c r="C827" s="70"/>
      <c r="D827" s="71"/>
      <c r="E827" s="71"/>
      <c r="F827" s="71"/>
      <c r="G827" s="71"/>
      <c r="H827" s="71"/>
      <c r="I827" s="71"/>
    </row>
    <row r="828" spans="1:9" ht="15.75" customHeight="1" x14ac:dyDescent="0.25">
      <c r="A828" s="71"/>
      <c r="C828" s="70"/>
      <c r="D828" s="71"/>
      <c r="E828" s="71"/>
      <c r="F828" s="71"/>
      <c r="G828" s="71"/>
      <c r="H828" s="71"/>
      <c r="I828" s="71"/>
    </row>
    <row r="829" spans="1:9" ht="15.75" customHeight="1" x14ac:dyDescent="0.25">
      <c r="A829" s="71"/>
      <c r="C829" s="70"/>
      <c r="D829" s="71"/>
      <c r="E829" s="71"/>
      <c r="F829" s="71"/>
      <c r="G829" s="71"/>
      <c r="H829" s="71"/>
      <c r="I829" s="71"/>
    </row>
    <row r="830" spans="1:9" ht="15.75" customHeight="1" x14ac:dyDescent="0.25">
      <c r="A830" s="71"/>
      <c r="C830" s="70"/>
      <c r="D830" s="71"/>
      <c r="E830" s="71"/>
      <c r="F830" s="71"/>
      <c r="G830" s="71"/>
      <c r="H830" s="71"/>
      <c r="I830" s="71"/>
    </row>
    <row r="831" spans="1:9" ht="15.75" customHeight="1" x14ac:dyDescent="0.25">
      <c r="A831" s="71"/>
      <c r="C831" s="70"/>
      <c r="D831" s="71"/>
      <c r="E831" s="71"/>
      <c r="F831" s="71"/>
      <c r="G831" s="71"/>
      <c r="H831" s="71"/>
      <c r="I831" s="71"/>
    </row>
    <row r="832" spans="1:9" ht="15.75" customHeight="1" x14ac:dyDescent="0.25">
      <c r="A832" s="71"/>
      <c r="C832" s="70"/>
      <c r="D832" s="71"/>
      <c r="E832" s="71"/>
      <c r="F832" s="71"/>
      <c r="G832" s="71"/>
      <c r="H832" s="71"/>
      <c r="I832" s="71"/>
    </row>
    <row r="833" spans="1:9" ht="15.75" customHeight="1" x14ac:dyDescent="0.25">
      <c r="A833" s="71"/>
      <c r="C833" s="70"/>
      <c r="D833" s="71"/>
      <c r="E833" s="71"/>
      <c r="F833" s="71"/>
      <c r="G833" s="71"/>
      <c r="H833" s="71"/>
      <c r="I833" s="71"/>
    </row>
    <row r="834" spans="1:9" ht="15.75" customHeight="1" x14ac:dyDescent="0.25">
      <c r="A834" s="71"/>
      <c r="C834" s="70"/>
      <c r="D834" s="71"/>
      <c r="E834" s="71"/>
      <c r="F834" s="71"/>
      <c r="G834" s="71"/>
      <c r="H834" s="71"/>
      <c r="I834" s="71"/>
    </row>
    <row r="835" spans="1:9" ht="15.75" customHeight="1" x14ac:dyDescent="0.25">
      <c r="A835" s="71"/>
      <c r="C835" s="70"/>
      <c r="D835" s="71"/>
      <c r="E835" s="71"/>
      <c r="F835" s="71"/>
      <c r="G835" s="71"/>
      <c r="H835" s="71"/>
      <c r="I835" s="71"/>
    </row>
    <row r="836" spans="1:9" ht="15.75" customHeight="1" x14ac:dyDescent="0.25">
      <c r="A836" s="71"/>
      <c r="C836" s="70"/>
      <c r="D836" s="71"/>
      <c r="E836" s="71"/>
      <c r="F836" s="71"/>
      <c r="G836" s="71"/>
      <c r="H836" s="71"/>
      <c r="I836" s="71"/>
    </row>
    <row r="837" spans="1:9" ht="15.75" customHeight="1" x14ac:dyDescent="0.25">
      <c r="A837" s="71"/>
      <c r="C837" s="70"/>
      <c r="D837" s="71"/>
      <c r="E837" s="71"/>
      <c r="F837" s="71"/>
      <c r="G837" s="71"/>
      <c r="H837" s="71"/>
      <c r="I837" s="71"/>
    </row>
    <row r="838" spans="1:9" ht="15.75" customHeight="1" x14ac:dyDescent="0.25">
      <c r="A838" s="71"/>
      <c r="C838" s="70"/>
      <c r="D838" s="71"/>
      <c r="E838" s="71"/>
      <c r="F838" s="71"/>
      <c r="G838" s="71"/>
      <c r="H838" s="71"/>
      <c r="I838" s="71"/>
    </row>
    <row r="839" spans="1:9" ht="15.75" customHeight="1" x14ac:dyDescent="0.25">
      <c r="A839" s="71"/>
      <c r="C839" s="70"/>
      <c r="D839" s="71"/>
      <c r="E839" s="71"/>
      <c r="F839" s="71"/>
      <c r="G839" s="71"/>
      <c r="H839" s="71"/>
      <c r="I839" s="71"/>
    </row>
    <row r="840" spans="1:9" ht="15.75" customHeight="1" x14ac:dyDescent="0.25">
      <c r="A840" s="71"/>
      <c r="C840" s="70"/>
      <c r="D840" s="71"/>
      <c r="E840" s="71"/>
      <c r="F840" s="71"/>
      <c r="G840" s="71"/>
      <c r="H840" s="71"/>
      <c r="I840" s="71"/>
    </row>
    <row r="841" spans="1:9" ht="15.75" customHeight="1" x14ac:dyDescent="0.25">
      <c r="A841" s="71"/>
      <c r="C841" s="70"/>
      <c r="D841" s="71"/>
      <c r="E841" s="71"/>
      <c r="F841" s="71"/>
      <c r="G841" s="71"/>
      <c r="H841" s="71"/>
      <c r="I841" s="71"/>
    </row>
    <row r="842" spans="1:9" ht="15.75" customHeight="1" x14ac:dyDescent="0.25">
      <c r="A842" s="71"/>
      <c r="C842" s="70"/>
      <c r="D842" s="71"/>
      <c r="E842" s="71"/>
      <c r="F842" s="71"/>
      <c r="G842" s="71"/>
      <c r="H842" s="71"/>
      <c r="I842" s="71"/>
    </row>
    <row r="843" spans="1:9" ht="15.75" customHeight="1" x14ac:dyDescent="0.25">
      <c r="A843" s="71"/>
      <c r="C843" s="70"/>
      <c r="D843" s="71"/>
      <c r="E843" s="71"/>
      <c r="F843" s="71"/>
      <c r="G843" s="71"/>
      <c r="H843" s="71"/>
      <c r="I843" s="71"/>
    </row>
    <row r="844" spans="1:9" ht="15.75" customHeight="1" x14ac:dyDescent="0.25">
      <c r="A844" s="71"/>
      <c r="C844" s="70"/>
      <c r="D844" s="71"/>
      <c r="E844" s="71"/>
      <c r="F844" s="71"/>
      <c r="G844" s="71"/>
      <c r="H844" s="71"/>
      <c r="I844" s="71"/>
    </row>
    <row r="845" spans="1:9" ht="15.75" customHeight="1" x14ac:dyDescent="0.25">
      <c r="A845" s="71"/>
      <c r="C845" s="70"/>
      <c r="D845" s="71"/>
      <c r="E845" s="71"/>
      <c r="F845" s="71"/>
      <c r="G845" s="71"/>
      <c r="H845" s="71"/>
      <c r="I845" s="71"/>
    </row>
    <row r="846" spans="1:9" ht="15.75" customHeight="1" x14ac:dyDescent="0.25">
      <c r="A846" s="71"/>
      <c r="C846" s="70"/>
      <c r="D846" s="71"/>
      <c r="E846" s="71"/>
      <c r="F846" s="71"/>
      <c r="G846" s="71"/>
      <c r="H846" s="71"/>
      <c r="I846" s="71"/>
    </row>
    <row r="847" spans="1:9" ht="15.75" customHeight="1" x14ac:dyDescent="0.25">
      <c r="A847" s="71"/>
      <c r="C847" s="70"/>
      <c r="D847" s="71"/>
      <c r="E847" s="71"/>
      <c r="F847" s="71"/>
      <c r="G847" s="71"/>
      <c r="H847" s="71"/>
      <c r="I847" s="71"/>
    </row>
    <row r="848" spans="1:9" ht="15.75" customHeight="1" x14ac:dyDescent="0.25">
      <c r="A848" s="71"/>
      <c r="C848" s="70"/>
      <c r="D848" s="71"/>
      <c r="E848" s="71"/>
      <c r="F848" s="71"/>
      <c r="G848" s="71"/>
      <c r="H848" s="71"/>
      <c r="I848" s="71"/>
    </row>
    <row r="849" spans="1:9" ht="15.75" customHeight="1" x14ac:dyDescent="0.25">
      <c r="A849" s="71"/>
      <c r="C849" s="70"/>
      <c r="D849" s="71"/>
      <c r="E849" s="71"/>
      <c r="F849" s="71"/>
      <c r="G849" s="71"/>
      <c r="H849" s="71"/>
      <c r="I849" s="71"/>
    </row>
    <row r="850" spans="1:9" ht="15.75" customHeight="1" x14ac:dyDescent="0.25">
      <c r="A850" s="71"/>
      <c r="C850" s="70"/>
      <c r="D850" s="71"/>
      <c r="E850" s="71"/>
      <c r="F850" s="71"/>
      <c r="G850" s="71"/>
      <c r="H850" s="71"/>
      <c r="I850" s="71"/>
    </row>
    <row r="851" spans="1:9" ht="15.75" customHeight="1" x14ac:dyDescent="0.25">
      <c r="A851" s="71"/>
      <c r="C851" s="70"/>
      <c r="D851" s="71"/>
      <c r="E851" s="71"/>
      <c r="F851" s="71"/>
      <c r="G851" s="71"/>
      <c r="H851" s="71"/>
      <c r="I851" s="71"/>
    </row>
    <row r="852" spans="1:9" ht="15.75" customHeight="1" x14ac:dyDescent="0.25">
      <c r="A852" s="71"/>
      <c r="C852" s="70"/>
      <c r="D852" s="71"/>
      <c r="E852" s="71"/>
      <c r="F852" s="71"/>
      <c r="G852" s="71"/>
      <c r="H852" s="71"/>
      <c r="I852" s="71"/>
    </row>
    <row r="853" spans="1:9" ht="15.75" customHeight="1" x14ac:dyDescent="0.25">
      <c r="A853" s="71"/>
      <c r="C853" s="70"/>
      <c r="D853" s="71"/>
      <c r="E853" s="71"/>
      <c r="F853" s="71"/>
      <c r="G853" s="71"/>
      <c r="H853" s="71"/>
      <c r="I853" s="71"/>
    </row>
    <row r="854" spans="1:9" ht="15.75" customHeight="1" x14ac:dyDescent="0.25">
      <c r="A854" s="71"/>
      <c r="C854" s="70"/>
      <c r="D854" s="71"/>
      <c r="E854" s="71"/>
      <c r="F854" s="71"/>
      <c r="G854" s="71"/>
      <c r="H854" s="71"/>
      <c r="I854" s="71"/>
    </row>
    <row r="855" spans="1:9" ht="15.75" customHeight="1" x14ac:dyDescent="0.25">
      <c r="A855" s="71"/>
      <c r="C855" s="70"/>
      <c r="D855" s="71"/>
      <c r="E855" s="71"/>
      <c r="F855" s="71"/>
      <c r="G855" s="71"/>
      <c r="H855" s="71"/>
      <c r="I855" s="71"/>
    </row>
    <row r="856" spans="1:9" ht="15.75" customHeight="1" x14ac:dyDescent="0.25">
      <c r="A856" s="71"/>
      <c r="C856" s="70"/>
      <c r="D856" s="71"/>
      <c r="E856" s="71"/>
      <c r="F856" s="71"/>
      <c r="G856" s="71"/>
      <c r="H856" s="71"/>
      <c r="I856" s="71"/>
    </row>
    <row r="857" spans="1:9" ht="15.75" customHeight="1" x14ac:dyDescent="0.25">
      <c r="A857" s="71"/>
      <c r="C857" s="70"/>
      <c r="D857" s="71"/>
      <c r="E857" s="71"/>
      <c r="F857" s="71"/>
      <c r="G857" s="71"/>
      <c r="H857" s="71"/>
      <c r="I857" s="71"/>
    </row>
    <row r="858" spans="1:9" ht="15.75" customHeight="1" x14ac:dyDescent="0.25">
      <c r="A858" s="71"/>
      <c r="C858" s="70"/>
      <c r="D858" s="71"/>
      <c r="E858" s="71"/>
      <c r="F858" s="71"/>
      <c r="G858" s="71"/>
      <c r="H858" s="71"/>
      <c r="I858" s="71"/>
    </row>
    <row r="859" spans="1:9" ht="15.75" customHeight="1" x14ac:dyDescent="0.25">
      <c r="A859" s="71"/>
      <c r="C859" s="70"/>
      <c r="D859" s="71"/>
      <c r="E859" s="71"/>
      <c r="F859" s="71"/>
      <c r="G859" s="71"/>
      <c r="H859" s="71"/>
      <c r="I859" s="71"/>
    </row>
    <row r="860" spans="1:9" ht="15.75" customHeight="1" x14ac:dyDescent="0.25">
      <c r="A860" s="71"/>
      <c r="C860" s="70"/>
      <c r="D860" s="71"/>
      <c r="E860" s="71"/>
      <c r="F860" s="71"/>
      <c r="G860" s="71"/>
      <c r="H860" s="71"/>
      <c r="I860" s="71"/>
    </row>
    <row r="861" spans="1:9" ht="15.75" customHeight="1" x14ac:dyDescent="0.25">
      <c r="A861" s="71"/>
      <c r="C861" s="70"/>
      <c r="D861" s="71"/>
      <c r="E861" s="71"/>
      <c r="F861" s="71"/>
      <c r="G861" s="71"/>
      <c r="H861" s="71"/>
      <c r="I861" s="71"/>
    </row>
    <row r="862" spans="1:9" ht="15.75" customHeight="1" x14ac:dyDescent="0.25">
      <c r="A862" s="71"/>
      <c r="C862" s="70"/>
      <c r="D862" s="71"/>
      <c r="E862" s="71"/>
      <c r="F862" s="71"/>
      <c r="G862" s="71"/>
      <c r="H862" s="71"/>
      <c r="I862" s="71"/>
    </row>
    <row r="863" spans="1:9" ht="15.75" customHeight="1" x14ac:dyDescent="0.25">
      <c r="A863" s="71"/>
      <c r="C863" s="70"/>
      <c r="D863" s="71"/>
      <c r="E863" s="71"/>
      <c r="F863" s="71"/>
      <c r="G863" s="71"/>
      <c r="H863" s="71"/>
      <c r="I863" s="71"/>
    </row>
    <row r="864" spans="1:9" ht="15.75" customHeight="1" x14ac:dyDescent="0.25">
      <c r="A864" s="71"/>
      <c r="C864" s="70"/>
      <c r="D864" s="71"/>
      <c r="E864" s="71"/>
      <c r="F864" s="71"/>
      <c r="G864" s="71"/>
      <c r="H864" s="71"/>
      <c r="I864" s="71"/>
    </row>
    <row r="865" spans="1:9" ht="15.75" customHeight="1" x14ac:dyDescent="0.25">
      <c r="A865" s="71"/>
      <c r="C865" s="70"/>
      <c r="D865" s="71"/>
      <c r="E865" s="71"/>
      <c r="F865" s="71"/>
      <c r="G865" s="71"/>
      <c r="H865" s="71"/>
      <c r="I865" s="71"/>
    </row>
    <row r="866" spans="1:9" ht="15.75" customHeight="1" x14ac:dyDescent="0.25">
      <c r="A866" s="71"/>
      <c r="C866" s="70"/>
      <c r="D866" s="71"/>
      <c r="E866" s="71"/>
      <c r="F866" s="71"/>
      <c r="G866" s="71"/>
      <c r="H866" s="71"/>
      <c r="I866" s="71"/>
    </row>
    <row r="867" spans="1:9" ht="15.75" customHeight="1" x14ac:dyDescent="0.25">
      <c r="A867" s="71"/>
      <c r="C867" s="70"/>
      <c r="D867" s="71"/>
      <c r="E867" s="71"/>
      <c r="F867" s="71"/>
      <c r="G867" s="71"/>
      <c r="H867" s="71"/>
      <c r="I867" s="71"/>
    </row>
    <row r="868" spans="1:9" ht="15.75" customHeight="1" x14ac:dyDescent="0.25">
      <c r="A868" s="71"/>
      <c r="C868" s="70"/>
      <c r="D868" s="71"/>
      <c r="E868" s="71"/>
      <c r="F868" s="71"/>
      <c r="G868" s="71"/>
      <c r="H868" s="71"/>
      <c r="I868" s="71"/>
    </row>
    <row r="869" spans="1:9" ht="15.75" customHeight="1" x14ac:dyDescent="0.25">
      <c r="A869" s="71"/>
      <c r="C869" s="70"/>
      <c r="D869" s="71"/>
      <c r="E869" s="71"/>
      <c r="F869" s="71"/>
      <c r="G869" s="71"/>
      <c r="H869" s="71"/>
      <c r="I869" s="71"/>
    </row>
    <row r="870" spans="1:9" ht="15.75" customHeight="1" x14ac:dyDescent="0.25">
      <c r="A870" s="71"/>
      <c r="C870" s="70"/>
      <c r="D870" s="71"/>
      <c r="E870" s="71"/>
      <c r="F870" s="71"/>
      <c r="G870" s="71"/>
      <c r="H870" s="71"/>
      <c r="I870" s="71"/>
    </row>
    <row r="871" spans="1:9" ht="15.75" customHeight="1" x14ac:dyDescent="0.25">
      <c r="A871" s="71"/>
      <c r="C871" s="70"/>
      <c r="D871" s="71"/>
      <c r="E871" s="71"/>
      <c r="F871" s="71"/>
      <c r="G871" s="71"/>
      <c r="H871" s="71"/>
      <c r="I871" s="71"/>
    </row>
    <row r="872" spans="1:9" ht="15.75" customHeight="1" x14ac:dyDescent="0.25">
      <c r="A872" s="71"/>
      <c r="C872" s="70"/>
      <c r="D872" s="71"/>
      <c r="E872" s="71"/>
      <c r="F872" s="71"/>
      <c r="G872" s="71"/>
      <c r="H872" s="71"/>
      <c r="I872" s="71"/>
    </row>
    <row r="873" spans="1:9" ht="15.75" customHeight="1" x14ac:dyDescent="0.25">
      <c r="A873" s="71"/>
      <c r="C873" s="70"/>
      <c r="D873" s="71"/>
      <c r="E873" s="71"/>
      <c r="F873" s="71"/>
      <c r="G873" s="71"/>
      <c r="H873" s="71"/>
      <c r="I873" s="71"/>
    </row>
    <row r="874" spans="1:9" ht="15.75" customHeight="1" x14ac:dyDescent="0.25">
      <c r="A874" s="71"/>
      <c r="C874" s="70"/>
      <c r="D874" s="71"/>
      <c r="E874" s="71"/>
      <c r="F874" s="71"/>
      <c r="G874" s="71"/>
      <c r="H874" s="71"/>
      <c r="I874" s="71"/>
    </row>
    <row r="875" spans="1:9" ht="15.75" customHeight="1" x14ac:dyDescent="0.25">
      <c r="A875" s="71"/>
      <c r="C875" s="70"/>
      <c r="D875" s="71"/>
      <c r="E875" s="71"/>
      <c r="F875" s="71"/>
      <c r="G875" s="71"/>
      <c r="H875" s="71"/>
      <c r="I875" s="71"/>
    </row>
    <row r="876" spans="1:9" ht="15.75" customHeight="1" x14ac:dyDescent="0.25">
      <c r="A876" s="71"/>
      <c r="C876" s="70"/>
      <c r="D876" s="71"/>
      <c r="E876" s="71"/>
      <c r="F876" s="71"/>
      <c r="G876" s="71"/>
      <c r="H876" s="71"/>
      <c r="I876" s="71"/>
    </row>
    <row r="877" spans="1:9" ht="15.75" customHeight="1" x14ac:dyDescent="0.25">
      <c r="A877" s="71"/>
      <c r="C877" s="70"/>
      <c r="D877" s="71"/>
      <c r="E877" s="71"/>
      <c r="F877" s="71"/>
      <c r="G877" s="71"/>
      <c r="H877" s="71"/>
      <c r="I877" s="71"/>
    </row>
    <row r="878" spans="1:9" ht="15.75" customHeight="1" x14ac:dyDescent="0.25">
      <c r="A878" s="71"/>
      <c r="C878" s="70"/>
      <c r="D878" s="71"/>
      <c r="E878" s="71"/>
      <c r="F878" s="71"/>
      <c r="G878" s="71"/>
      <c r="H878" s="71"/>
      <c r="I878" s="71"/>
    </row>
    <row r="879" spans="1:9" ht="15.75" customHeight="1" x14ac:dyDescent="0.25">
      <c r="A879" s="71"/>
      <c r="C879" s="70"/>
      <c r="D879" s="71"/>
      <c r="E879" s="71"/>
      <c r="F879" s="71"/>
      <c r="G879" s="71"/>
      <c r="H879" s="71"/>
      <c r="I879" s="71"/>
    </row>
    <row r="880" spans="1:9" ht="15.75" customHeight="1" x14ac:dyDescent="0.25">
      <c r="A880" s="71"/>
      <c r="C880" s="70"/>
      <c r="D880" s="71"/>
      <c r="E880" s="71"/>
      <c r="F880" s="71"/>
      <c r="G880" s="71"/>
      <c r="H880" s="71"/>
      <c r="I880" s="71"/>
    </row>
    <row r="881" spans="1:9" ht="15.75" customHeight="1" x14ac:dyDescent="0.25">
      <c r="A881" s="71"/>
      <c r="C881" s="70"/>
      <c r="D881" s="71"/>
      <c r="E881" s="71"/>
      <c r="F881" s="71"/>
      <c r="G881" s="71"/>
      <c r="H881" s="71"/>
      <c r="I881" s="71"/>
    </row>
    <row r="882" spans="1:9" ht="15.75" customHeight="1" x14ac:dyDescent="0.25">
      <c r="A882" s="71"/>
      <c r="C882" s="70"/>
      <c r="D882" s="71"/>
      <c r="E882" s="71"/>
      <c r="F882" s="71"/>
      <c r="G882" s="71"/>
      <c r="H882" s="71"/>
      <c r="I882" s="71"/>
    </row>
    <row r="883" spans="1:9" ht="15.75" customHeight="1" x14ac:dyDescent="0.25">
      <c r="A883" s="71"/>
      <c r="C883" s="70"/>
      <c r="D883" s="71"/>
      <c r="E883" s="71"/>
      <c r="F883" s="71"/>
      <c r="G883" s="71"/>
      <c r="H883" s="71"/>
      <c r="I883" s="71"/>
    </row>
    <row r="884" spans="1:9" ht="15.75" customHeight="1" x14ac:dyDescent="0.25">
      <c r="A884" s="71"/>
      <c r="C884" s="70"/>
      <c r="D884" s="71"/>
      <c r="E884" s="71"/>
      <c r="F884" s="71"/>
      <c r="G884" s="71"/>
      <c r="H884" s="71"/>
      <c r="I884" s="71"/>
    </row>
    <row r="885" spans="1:9" ht="15.75" customHeight="1" x14ac:dyDescent="0.25">
      <c r="A885" s="71"/>
      <c r="C885" s="70"/>
      <c r="D885" s="71"/>
      <c r="E885" s="71"/>
      <c r="F885" s="71"/>
      <c r="G885" s="71"/>
      <c r="H885" s="71"/>
      <c r="I885" s="71"/>
    </row>
    <row r="886" spans="1:9" ht="15.75" customHeight="1" x14ac:dyDescent="0.25">
      <c r="A886" s="71"/>
      <c r="C886" s="70"/>
      <c r="D886" s="71"/>
      <c r="E886" s="71"/>
      <c r="F886" s="71"/>
      <c r="G886" s="71"/>
      <c r="H886" s="71"/>
      <c r="I886" s="71"/>
    </row>
    <row r="887" spans="1:9" ht="15.75" customHeight="1" x14ac:dyDescent="0.25">
      <c r="A887" s="71"/>
      <c r="C887" s="70"/>
      <c r="D887" s="71"/>
      <c r="E887" s="71"/>
      <c r="F887" s="71"/>
      <c r="G887" s="71"/>
      <c r="H887" s="71"/>
      <c r="I887" s="71"/>
    </row>
    <row r="888" spans="1:9" ht="15.75" customHeight="1" x14ac:dyDescent="0.25">
      <c r="A888" s="71"/>
      <c r="C888" s="70"/>
      <c r="D888" s="71"/>
      <c r="E888" s="71"/>
      <c r="F888" s="71"/>
      <c r="G888" s="71"/>
      <c r="H888" s="71"/>
      <c r="I888" s="71"/>
    </row>
    <row r="889" spans="1:9" ht="15.75" customHeight="1" x14ac:dyDescent="0.25">
      <c r="A889" s="71"/>
      <c r="C889" s="70"/>
      <c r="D889" s="71"/>
      <c r="E889" s="71"/>
      <c r="F889" s="71"/>
      <c r="G889" s="71"/>
      <c r="H889" s="71"/>
      <c r="I889" s="71"/>
    </row>
    <row r="890" spans="1:9" ht="15.75" customHeight="1" x14ac:dyDescent="0.25">
      <c r="A890" s="71"/>
      <c r="C890" s="70"/>
      <c r="D890" s="71"/>
      <c r="E890" s="71"/>
      <c r="F890" s="71"/>
      <c r="G890" s="71"/>
      <c r="H890" s="71"/>
      <c r="I890" s="71"/>
    </row>
    <row r="891" spans="1:9" ht="15.75" customHeight="1" x14ac:dyDescent="0.25">
      <c r="A891" s="71"/>
      <c r="C891" s="70"/>
      <c r="D891" s="71"/>
      <c r="E891" s="71"/>
      <c r="F891" s="71"/>
      <c r="G891" s="71"/>
      <c r="H891" s="71"/>
      <c r="I891" s="71"/>
    </row>
    <row r="892" spans="1:9" ht="15.75" customHeight="1" x14ac:dyDescent="0.25">
      <c r="A892" s="71"/>
      <c r="C892" s="70"/>
      <c r="D892" s="71"/>
      <c r="E892" s="71"/>
      <c r="F892" s="71"/>
      <c r="G892" s="71"/>
      <c r="H892" s="71"/>
      <c r="I892" s="71"/>
    </row>
    <row r="893" spans="1:9" ht="15.75" customHeight="1" x14ac:dyDescent="0.25">
      <c r="A893" s="71"/>
      <c r="C893" s="70"/>
      <c r="D893" s="71"/>
      <c r="E893" s="71"/>
      <c r="F893" s="71"/>
      <c r="G893" s="71"/>
      <c r="H893" s="71"/>
      <c r="I893" s="71"/>
    </row>
    <row r="894" spans="1:9" ht="15.75" customHeight="1" x14ac:dyDescent="0.25">
      <c r="A894" s="71"/>
      <c r="C894" s="70"/>
      <c r="D894" s="71"/>
      <c r="E894" s="71"/>
      <c r="F894" s="71"/>
      <c r="G894" s="71"/>
      <c r="H894" s="71"/>
      <c r="I894" s="71"/>
    </row>
    <row r="895" spans="1:9" ht="15.75" customHeight="1" x14ac:dyDescent="0.25">
      <c r="A895" s="71"/>
      <c r="C895" s="70"/>
      <c r="D895" s="71"/>
      <c r="E895" s="71"/>
      <c r="F895" s="71"/>
      <c r="G895" s="71"/>
      <c r="H895" s="71"/>
      <c r="I895" s="71"/>
    </row>
    <row r="896" spans="1:9" ht="15.75" customHeight="1" x14ac:dyDescent="0.25">
      <c r="A896" s="71"/>
      <c r="C896" s="70"/>
      <c r="D896" s="71"/>
      <c r="E896" s="71"/>
      <c r="F896" s="71"/>
      <c r="G896" s="71"/>
      <c r="H896" s="71"/>
      <c r="I896" s="71"/>
    </row>
    <row r="897" spans="1:9" ht="15.75" customHeight="1" x14ac:dyDescent="0.25">
      <c r="A897" s="71"/>
      <c r="C897" s="70"/>
      <c r="D897" s="71"/>
      <c r="E897" s="71"/>
      <c r="F897" s="71"/>
      <c r="G897" s="71"/>
      <c r="H897" s="71"/>
      <c r="I897" s="71"/>
    </row>
    <row r="898" spans="1:9" ht="15.75" customHeight="1" x14ac:dyDescent="0.25">
      <c r="A898" s="71"/>
      <c r="C898" s="70"/>
      <c r="D898" s="71"/>
      <c r="E898" s="71"/>
      <c r="F898" s="71"/>
      <c r="G898" s="71"/>
      <c r="H898" s="71"/>
      <c r="I898" s="71"/>
    </row>
    <row r="899" spans="1:9" ht="15.75" customHeight="1" x14ac:dyDescent="0.25">
      <c r="A899" s="71"/>
      <c r="C899" s="70"/>
      <c r="D899" s="71"/>
      <c r="E899" s="71"/>
      <c r="F899" s="71"/>
      <c r="G899" s="71"/>
      <c r="H899" s="71"/>
      <c r="I899" s="71"/>
    </row>
    <row r="900" spans="1:9" ht="15.75" customHeight="1" x14ac:dyDescent="0.25">
      <c r="A900" s="71"/>
      <c r="C900" s="70"/>
      <c r="D900" s="71"/>
      <c r="E900" s="71"/>
      <c r="F900" s="71"/>
      <c r="G900" s="71"/>
      <c r="H900" s="71"/>
      <c r="I900" s="71"/>
    </row>
    <row r="901" spans="1:9" ht="15.75" customHeight="1" x14ac:dyDescent="0.25">
      <c r="A901" s="71"/>
      <c r="C901" s="70"/>
      <c r="D901" s="71"/>
      <c r="E901" s="71"/>
      <c r="F901" s="71"/>
      <c r="G901" s="71"/>
      <c r="H901" s="71"/>
      <c r="I901" s="71"/>
    </row>
    <row r="902" spans="1:9" ht="15.75" customHeight="1" x14ac:dyDescent="0.25">
      <c r="A902" s="71"/>
      <c r="C902" s="70"/>
      <c r="D902" s="71"/>
      <c r="E902" s="71"/>
      <c r="F902" s="71"/>
      <c r="G902" s="71"/>
      <c r="H902" s="71"/>
      <c r="I902" s="71"/>
    </row>
    <row r="903" spans="1:9" ht="15.75" customHeight="1" x14ac:dyDescent="0.25">
      <c r="A903" s="71"/>
      <c r="C903" s="70"/>
      <c r="D903" s="71"/>
      <c r="E903" s="71"/>
      <c r="F903" s="71"/>
      <c r="G903" s="71"/>
      <c r="H903" s="71"/>
      <c r="I903" s="71"/>
    </row>
    <row r="904" spans="1:9" ht="15.75" customHeight="1" x14ac:dyDescent="0.25">
      <c r="A904" s="71"/>
      <c r="C904" s="70"/>
      <c r="D904" s="71"/>
      <c r="E904" s="71"/>
      <c r="F904" s="71"/>
      <c r="G904" s="71"/>
      <c r="H904" s="71"/>
      <c r="I904" s="71"/>
    </row>
    <row r="905" spans="1:9" ht="15.75" customHeight="1" x14ac:dyDescent="0.25">
      <c r="A905" s="71"/>
      <c r="C905" s="70"/>
      <c r="D905" s="71"/>
      <c r="E905" s="71"/>
      <c r="F905" s="71"/>
      <c r="G905" s="71"/>
      <c r="H905" s="71"/>
      <c r="I905" s="71"/>
    </row>
    <row r="906" spans="1:9" ht="15.75" customHeight="1" x14ac:dyDescent="0.25">
      <c r="A906" s="71"/>
      <c r="C906" s="70"/>
      <c r="D906" s="71"/>
      <c r="E906" s="71"/>
      <c r="F906" s="71"/>
      <c r="G906" s="71"/>
      <c r="H906" s="71"/>
      <c r="I906" s="71"/>
    </row>
    <row r="907" spans="1:9" ht="15.75" customHeight="1" x14ac:dyDescent="0.25">
      <c r="A907" s="71"/>
      <c r="C907" s="70"/>
      <c r="D907" s="71"/>
      <c r="E907" s="71"/>
      <c r="F907" s="71"/>
      <c r="G907" s="71"/>
      <c r="H907" s="71"/>
      <c r="I907" s="71"/>
    </row>
    <row r="908" spans="1:9" ht="15.75" customHeight="1" x14ac:dyDescent="0.25">
      <c r="A908" s="71"/>
      <c r="C908" s="70"/>
      <c r="D908" s="71"/>
      <c r="E908" s="71"/>
      <c r="F908" s="71"/>
      <c r="G908" s="71"/>
      <c r="H908" s="71"/>
      <c r="I908" s="71"/>
    </row>
    <row r="909" spans="1:9" ht="15.75" customHeight="1" x14ac:dyDescent="0.25">
      <c r="A909" s="71"/>
      <c r="C909" s="70"/>
      <c r="D909" s="71"/>
      <c r="E909" s="71"/>
      <c r="F909" s="71"/>
      <c r="G909" s="71"/>
      <c r="H909" s="71"/>
      <c r="I909" s="71"/>
    </row>
    <row r="910" spans="1:9" ht="15.75" customHeight="1" x14ac:dyDescent="0.25">
      <c r="A910" s="71"/>
      <c r="C910" s="70"/>
      <c r="D910" s="71"/>
      <c r="E910" s="71"/>
      <c r="F910" s="71"/>
      <c r="G910" s="71"/>
      <c r="H910" s="71"/>
      <c r="I910" s="71"/>
    </row>
    <row r="911" spans="1:9" ht="15.75" customHeight="1" x14ac:dyDescent="0.25">
      <c r="A911" s="71"/>
      <c r="C911" s="70"/>
      <c r="D911" s="71"/>
      <c r="E911" s="71"/>
      <c r="F911" s="71"/>
      <c r="G911" s="71"/>
      <c r="H911" s="71"/>
      <c r="I911" s="71"/>
    </row>
    <row r="912" spans="1:9" ht="15.75" customHeight="1" x14ac:dyDescent="0.25">
      <c r="A912" s="71"/>
      <c r="C912" s="70"/>
      <c r="D912" s="71"/>
      <c r="E912" s="71"/>
      <c r="F912" s="71"/>
      <c r="G912" s="71"/>
      <c r="H912" s="71"/>
      <c r="I912" s="71"/>
    </row>
    <row r="913" spans="1:9" ht="15.75" customHeight="1" x14ac:dyDescent="0.25">
      <c r="A913" s="71"/>
      <c r="C913" s="70"/>
      <c r="D913" s="71"/>
      <c r="E913" s="71"/>
      <c r="F913" s="71"/>
      <c r="G913" s="71"/>
      <c r="H913" s="71"/>
      <c r="I913" s="71"/>
    </row>
    <row r="914" spans="1:9" ht="15.75" customHeight="1" x14ac:dyDescent="0.25">
      <c r="A914" s="71"/>
      <c r="C914" s="70"/>
      <c r="D914" s="71"/>
      <c r="E914" s="71"/>
      <c r="F914" s="71"/>
      <c r="G914" s="71"/>
      <c r="H914" s="71"/>
      <c r="I914" s="71"/>
    </row>
    <row r="915" spans="1:9" ht="15.75" customHeight="1" x14ac:dyDescent="0.25">
      <c r="A915" s="71"/>
      <c r="C915" s="70"/>
      <c r="D915" s="71"/>
      <c r="E915" s="71"/>
      <c r="F915" s="71"/>
      <c r="G915" s="71"/>
      <c r="H915" s="71"/>
      <c r="I915" s="71"/>
    </row>
    <row r="916" spans="1:9" ht="15.75" customHeight="1" x14ac:dyDescent="0.25">
      <c r="A916" s="71"/>
      <c r="C916" s="70"/>
      <c r="D916" s="71"/>
      <c r="E916" s="71"/>
      <c r="F916" s="71"/>
      <c r="G916" s="71"/>
      <c r="H916" s="71"/>
      <c r="I916" s="71"/>
    </row>
    <row r="917" spans="1:9" ht="15.75" customHeight="1" x14ac:dyDescent="0.25">
      <c r="A917" s="71"/>
      <c r="C917" s="70"/>
      <c r="D917" s="71"/>
      <c r="E917" s="71"/>
      <c r="F917" s="71"/>
      <c r="G917" s="71"/>
      <c r="H917" s="71"/>
      <c r="I917" s="71"/>
    </row>
    <row r="918" spans="1:9" ht="15.75" customHeight="1" x14ac:dyDescent="0.25">
      <c r="A918" s="71"/>
      <c r="C918" s="70"/>
      <c r="D918" s="71"/>
      <c r="E918" s="71"/>
      <c r="F918" s="71"/>
      <c r="G918" s="71"/>
      <c r="H918" s="71"/>
      <c r="I918" s="71"/>
    </row>
    <row r="919" spans="1:9" ht="15.75" customHeight="1" x14ac:dyDescent="0.25">
      <c r="A919" s="71"/>
      <c r="C919" s="70"/>
      <c r="D919" s="71"/>
      <c r="E919" s="71"/>
      <c r="F919" s="71"/>
      <c r="G919" s="71"/>
      <c r="H919" s="71"/>
      <c r="I919" s="71"/>
    </row>
    <row r="920" spans="1:9" ht="15.75" customHeight="1" x14ac:dyDescent="0.25">
      <c r="A920" s="71"/>
      <c r="C920" s="70"/>
      <c r="D920" s="71"/>
      <c r="E920" s="71"/>
      <c r="F920" s="71"/>
      <c r="G920" s="71"/>
      <c r="H920" s="71"/>
      <c r="I920" s="71"/>
    </row>
    <row r="921" spans="1:9" ht="15.75" customHeight="1" x14ac:dyDescent="0.25">
      <c r="A921" s="71"/>
      <c r="C921" s="70"/>
      <c r="D921" s="71"/>
      <c r="E921" s="71"/>
      <c r="F921" s="71"/>
      <c r="G921" s="71"/>
      <c r="H921" s="71"/>
      <c r="I921" s="71"/>
    </row>
    <row r="922" spans="1:9" ht="15.75" customHeight="1" x14ac:dyDescent="0.25">
      <c r="A922" s="71"/>
      <c r="C922" s="70"/>
      <c r="D922" s="71"/>
      <c r="E922" s="71"/>
      <c r="F922" s="71"/>
      <c r="G922" s="71"/>
      <c r="H922" s="71"/>
      <c r="I922" s="71"/>
    </row>
    <row r="923" spans="1:9" ht="15.75" customHeight="1" x14ac:dyDescent="0.25">
      <c r="A923" s="71"/>
      <c r="C923" s="70"/>
      <c r="D923" s="71"/>
      <c r="E923" s="71"/>
      <c r="F923" s="71"/>
      <c r="G923" s="71"/>
      <c r="H923" s="71"/>
      <c r="I923" s="71"/>
    </row>
    <row r="924" spans="1:9" ht="15.75" customHeight="1" x14ac:dyDescent="0.25">
      <c r="A924" s="71"/>
      <c r="C924" s="70"/>
      <c r="D924" s="71"/>
      <c r="E924" s="71"/>
      <c r="F924" s="71"/>
      <c r="G924" s="71"/>
      <c r="H924" s="71"/>
      <c r="I924" s="71"/>
    </row>
    <row r="925" spans="1:9" ht="15.75" customHeight="1" x14ac:dyDescent="0.25">
      <c r="A925" s="71"/>
      <c r="C925" s="70"/>
      <c r="D925" s="71"/>
      <c r="E925" s="71"/>
      <c r="F925" s="71"/>
      <c r="G925" s="71"/>
      <c r="H925" s="71"/>
      <c r="I925" s="71"/>
    </row>
    <row r="926" spans="1:9" ht="15.75" customHeight="1" x14ac:dyDescent="0.25">
      <c r="A926" s="71"/>
      <c r="C926" s="70"/>
      <c r="D926" s="71"/>
      <c r="E926" s="71"/>
      <c r="F926" s="71"/>
      <c r="G926" s="71"/>
      <c r="H926" s="71"/>
      <c r="I926" s="71"/>
    </row>
    <row r="927" spans="1:9" ht="15.75" customHeight="1" x14ac:dyDescent="0.25">
      <c r="A927" s="71"/>
      <c r="C927" s="70"/>
      <c r="D927" s="71"/>
      <c r="E927" s="71"/>
      <c r="F927" s="71"/>
      <c r="G927" s="71"/>
      <c r="H927" s="71"/>
      <c r="I927" s="71"/>
    </row>
    <row r="928" spans="1:9" ht="15.75" customHeight="1" x14ac:dyDescent="0.25">
      <c r="A928" s="71"/>
      <c r="C928" s="70"/>
      <c r="D928" s="71"/>
      <c r="E928" s="71"/>
      <c r="F928" s="71"/>
      <c r="G928" s="71"/>
      <c r="H928" s="71"/>
      <c r="I928" s="71"/>
    </row>
    <row r="929" spans="1:9" ht="15.75" customHeight="1" x14ac:dyDescent="0.25">
      <c r="A929" s="71"/>
      <c r="C929" s="70"/>
      <c r="D929" s="71"/>
      <c r="E929" s="71"/>
      <c r="F929" s="71"/>
      <c r="G929" s="71"/>
      <c r="H929" s="71"/>
      <c r="I929" s="71"/>
    </row>
    <row r="930" spans="1:9" ht="15.75" customHeight="1" x14ac:dyDescent="0.25">
      <c r="A930" s="71"/>
      <c r="C930" s="70"/>
      <c r="D930" s="71"/>
      <c r="E930" s="71"/>
      <c r="F930" s="71"/>
      <c r="G930" s="71"/>
      <c r="H930" s="71"/>
      <c r="I930" s="71"/>
    </row>
    <row r="931" spans="1:9" ht="15.75" customHeight="1" x14ac:dyDescent="0.25">
      <c r="A931" s="71"/>
      <c r="C931" s="70"/>
      <c r="D931" s="71"/>
      <c r="E931" s="71"/>
      <c r="F931" s="71"/>
      <c r="G931" s="71"/>
      <c r="H931" s="71"/>
      <c r="I931" s="71"/>
    </row>
    <row r="932" spans="1:9" ht="15.75" customHeight="1" x14ac:dyDescent="0.25">
      <c r="A932" s="71"/>
      <c r="C932" s="70"/>
      <c r="D932" s="71"/>
      <c r="E932" s="71"/>
      <c r="F932" s="71"/>
      <c r="G932" s="71"/>
      <c r="H932" s="71"/>
      <c r="I932" s="71"/>
    </row>
    <row r="933" spans="1:9" ht="15.75" customHeight="1" x14ac:dyDescent="0.25">
      <c r="A933" s="71"/>
      <c r="C933" s="70"/>
      <c r="D933" s="71"/>
      <c r="E933" s="71"/>
      <c r="F933" s="71"/>
      <c r="G933" s="71"/>
      <c r="H933" s="71"/>
      <c r="I933" s="71"/>
    </row>
    <row r="934" spans="1:9" ht="15.75" customHeight="1" x14ac:dyDescent="0.25">
      <c r="A934" s="71"/>
      <c r="C934" s="70"/>
      <c r="D934" s="71"/>
      <c r="E934" s="71"/>
      <c r="F934" s="71"/>
      <c r="G934" s="71"/>
      <c r="H934" s="71"/>
      <c r="I934" s="71"/>
    </row>
    <row r="935" spans="1:9" ht="15.75" customHeight="1" x14ac:dyDescent="0.25">
      <c r="A935" s="71"/>
      <c r="C935" s="70"/>
      <c r="D935" s="71"/>
      <c r="E935" s="71"/>
      <c r="F935" s="71"/>
      <c r="G935" s="71"/>
      <c r="H935" s="71"/>
      <c r="I935" s="71"/>
    </row>
    <row r="936" spans="1:9" ht="15.75" customHeight="1" x14ac:dyDescent="0.25">
      <c r="A936" s="71"/>
      <c r="C936" s="70"/>
      <c r="D936" s="71"/>
      <c r="E936" s="71"/>
      <c r="F936" s="71"/>
      <c r="G936" s="71"/>
      <c r="H936" s="71"/>
      <c r="I936" s="71"/>
    </row>
    <row r="937" spans="1:9" ht="15.75" customHeight="1" x14ac:dyDescent="0.25">
      <c r="A937" s="71"/>
      <c r="C937" s="70"/>
      <c r="D937" s="71"/>
      <c r="E937" s="71"/>
      <c r="F937" s="71"/>
      <c r="G937" s="71"/>
      <c r="H937" s="71"/>
      <c r="I937" s="71"/>
    </row>
    <row r="938" spans="1:9" ht="15.75" customHeight="1" x14ac:dyDescent="0.25">
      <c r="A938" s="71"/>
      <c r="C938" s="70"/>
      <c r="D938" s="71"/>
      <c r="E938" s="71"/>
      <c r="F938" s="71"/>
      <c r="G938" s="71"/>
      <c r="H938" s="71"/>
      <c r="I938" s="71"/>
    </row>
    <row r="939" spans="1:9" ht="15.75" customHeight="1" x14ac:dyDescent="0.25">
      <c r="A939" s="71"/>
      <c r="C939" s="70"/>
      <c r="D939" s="71"/>
      <c r="E939" s="71"/>
      <c r="F939" s="71"/>
      <c r="G939" s="71"/>
      <c r="H939" s="71"/>
      <c r="I939" s="71"/>
    </row>
    <row r="940" spans="1:9" ht="15.75" customHeight="1" x14ac:dyDescent="0.25">
      <c r="A940" s="71"/>
      <c r="C940" s="70"/>
      <c r="D940" s="71"/>
      <c r="E940" s="71"/>
      <c r="F940" s="71"/>
      <c r="G940" s="71"/>
      <c r="H940" s="71"/>
      <c r="I940" s="71"/>
    </row>
    <row r="941" spans="1:9" ht="15.75" customHeight="1" x14ac:dyDescent="0.25">
      <c r="A941" s="71"/>
      <c r="C941" s="70"/>
      <c r="D941" s="71"/>
      <c r="E941" s="71"/>
      <c r="F941" s="71"/>
      <c r="G941" s="71"/>
      <c r="H941" s="71"/>
      <c r="I941" s="71"/>
    </row>
    <row r="942" spans="1:9" ht="15.75" customHeight="1" x14ac:dyDescent="0.25">
      <c r="A942" s="71"/>
      <c r="C942" s="70"/>
      <c r="D942" s="71"/>
      <c r="E942" s="71"/>
      <c r="F942" s="71"/>
      <c r="G942" s="71"/>
      <c r="H942" s="71"/>
      <c r="I942" s="71"/>
    </row>
    <row r="943" spans="1:9" ht="15.75" customHeight="1" x14ac:dyDescent="0.25">
      <c r="A943" s="71"/>
      <c r="C943" s="70"/>
      <c r="D943" s="71"/>
      <c r="E943" s="71"/>
      <c r="F943" s="71"/>
      <c r="G943" s="71"/>
      <c r="H943" s="71"/>
      <c r="I943" s="71"/>
    </row>
    <row r="944" spans="1:9" ht="15.75" customHeight="1" x14ac:dyDescent="0.25">
      <c r="A944" s="71"/>
      <c r="C944" s="70"/>
      <c r="D944" s="71"/>
      <c r="E944" s="71"/>
      <c r="F944" s="71"/>
      <c r="G944" s="71"/>
      <c r="H944" s="71"/>
      <c r="I944" s="71"/>
    </row>
    <row r="945" spans="1:9" ht="15.75" customHeight="1" x14ac:dyDescent="0.25">
      <c r="A945" s="71"/>
      <c r="C945" s="70"/>
      <c r="D945" s="71"/>
      <c r="E945" s="71"/>
      <c r="F945" s="71"/>
      <c r="G945" s="71"/>
      <c r="H945" s="71"/>
      <c r="I945" s="71"/>
    </row>
    <row r="946" spans="1:9" ht="15.75" customHeight="1" x14ac:dyDescent="0.25">
      <c r="A946" s="71"/>
      <c r="C946" s="70"/>
      <c r="D946" s="71"/>
      <c r="E946" s="71"/>
      <c r="F946" s="71"/>
      <c r="G946" s="71"/>
      <c r="H946" s="71"/>
      <c r="I946" s="71"/>
    </row>
    <row r="947" spans="1:9" ht="15.75" customHeight="1" x14ac:dyDescent="0.25">
      <c r="A947" s="71"/>
      <c r="C947" s="70"/>
      <c r="D947" s="71"/>
      <c r="E947" s="71"/>
      <c r="F947" s="71"/>
      <c r="G947" s="71"/>
      <c r="H947" s="71"/>
      <c r="I947" s="71"/>
    </row>
    <row r="948" spans="1:9" ht="15.75" customHeight="1" x14ac:dyDescent="0.25">
      <c r="A948" s="71"/>
      <c r="C948" s="70"/>
      <c r="D948" s="71"/>
      <c r="E948" s="71"/>
      <c r="F948" s="71"/>
      <c r="G948" s="71"/>
      <c r="H948" s="71"/>
      <c r="I948" s="71"/>
    </row>
    <row r="949" spans="1:9" ht="15.75" customHeight="1" x14ac:dyDescent="0.25">
      <c r="A949" s="71"/>
      <c r="C949" s="70"/>
      <c r="D949" s="71"/>
      <c r="E949" s="71"/>
      <c r="F949" s="71"/>
      <c r="G949" s="71"/>
      <c r="H949" s="71"/>
      <c r="I949" s="71"/>
    </row>
    <row r="950" spans="1:9" ht="15.75" customHeight="1" x14ac:dyDescent="0.25">
      <c r="A950" s="71"/>
      <c r="C950" s="70"/>
      <c r="D950" s="71"/>
      <c r="E950" s="71"/>
      <c r="F950" s="71"/>
      <c r="G950" s="71"/>
      <c r="H950" s="71"/>
      <c r="I950" s="71"/>
    </row>
    <row r="951" spans="1:9" ht="15.75" customHeight="1" x14ac:dyDescent="0.25">
      <c r="A951" s="71"/>
      <c r="C951" s="70"/>
      <c r="D951" s="71"/>
      <c r="E951" s="71"/>
      <c r="F951" s="71"/>
      <c r="G951" s="71"/>
      <c r="H951" s="71"/>
      <c r="I951" s="71"/>
    </row>
    <row r="952" spans="1:9" ht="15.75" customHeight="1" x14ac:dyDescent="0.25">
      <c r="A952" s="71"/>
      <c r="C952" s="70"/>
      <c r="D952" s="71"/>
      <c r="E952" s="71"/>
      <c r="F952" s="71"/>
      <c r="G952" s="71"/>
      <c r="H952" s="71"/>
      <c r="I952" s="71"/>
    </row>
    <row r="953" spans="1:9" ht="15.75" customHeight="1" x14ac:dyDescent="0.25">
      <c r="A953" s="71"/>
      <c r="C953" s="70"/>
      <c r="D953" s="71"/>
      <c r="E953" s="71"/>
      <c r="F953" s="71"/>
      <c r="G953" s="71"/>
      <c r="H953" s="71"/>
      <c r="I953" s="71"/>
    </row>
    <row r="954" spans="1:9" ht="15.75" customHeight="1" x14ac:dyDescent="0.25">
      <c r="A954" s="71"/>
      <c r="C954" s="70"/>
      <c r="D954" s="71"/>
      <c r="E954" s="71"/>
      <c r="F954" s="71"/>
      <c r="G954" s="71"/>
      <c r="H954" s="71"/>
      <c r="I954" s="71"/>
    </row>
    <row r="955" spans="1:9" ht="15.75" customHeight="1" x14ac:dyDescent="0.25">
      <c r="A955" s="71"/>
      <c r="C955" s="70"/>
      <c r="D955" s="71"/>
      <c r="E955" s="71"/>
      <c r="F955" s="71"/>
      <c r="G955" s="71"/>
      <c r="H955" s="71"/>
      <c r="I955" s="71"/>
    </row>
    <row r="956" spans="1:9" ht="15.75" customHeight="1" x14ac:dyDescent="0.25">
      <c r="A956" s="71"/>
      <c r="C956" s="70"/>
      <c r="D956" s="71"/>
      <c r="E956" s="71"/>
      <c r="F956" s="71"/>
      <c r="G956" s="71"/>
      <c r="H956" s="71"/>
      <c r="I956" s="71"/>
    </row>
    <row r="957" spans="1:9" ht="15.75" customHeight="1" x14ac:dyDescent="0.25">
      <c r="A957" s="71"/>
      <c r="C957" s="70"/>
      <c r="D957" s="71"/>
      <c r="E957" s="71"/>
      <c r="F957" s="71"/>
      <c r="G957" s="71"/>
      <c r="H957" s="71"/>
      <c r="I957" s="71"/>
    </row>
    <row r="958" spans="1:9" ht="15.75" customHeight="1" x14ac:dyDescent="0.25">
      <c r="A958" s="71"/>
      <c r="C958" s="70"/>
      <c r="D958" s="71"/>
      <c r="E958" s="71"/>
      <c r="F958" s="71"/>
      <c r="G958" s="71"/>
      <c r="H958" s="71"/>
      <c r="I958" s="71"/>
    </row>
    <row r="959" spans="1:9" ht="15.75" customHeight="1" x14ac:dyDescent="0.25">
      <c r="A959" s="71"/>
      <c r="C959" s="70"/>
      <c r="D959" s="71"/>
      <c r="E959" s="71"/>
      <c r="F959" s="71"/>
      <c r="G959" s="71"/>
      <c r="H959" s="71"/>
      <c r="I959" s="71"/>
    </row>
    <row r="960" spans="1:9" ht="15.75" customHeight="1" x14ac:dyDescent="0.25">
      <c r="A960" s="71"/>
      <c r="C960" s="70"/>
      <c r="D960" s="71"/>
      <c r="E960" s="71"/>
      <c r="F960" s="71"/>
      <c r="G960" s="71"/>
      <c r="H960" s="71"/>
      <c r="I960" s="71"/>
    </row>
    <row r="961" spans="1:9" ht="15.75" customHeight="1" x14ac:dyDescent="0.25">
      <c r="A961" s="71"/>
      <c r="C961" s="70"/>
      <c r="D961" s="71"/>
      <c r="E961" s="71"/>
      <c r="F961" s="71"/>
      <c r="G961" s="71"/>
      <c r="H961" s="71"/>
      <c r="I961" s="71"/>
    </row>
    <row r="962" spans="1:9" ht="15.75" customHeight="1" x14ac:dyDescent="0.25">
      <c r="A962" s="71"/>
      <c r="C962" s="70"/>
      <c r="D962" s="71"/>
      <c r="E962" s="71"/>
      <c r="F962" s="71"/>
      <c r="G962" s="71"/>
      <c r="H962" s="71"/>
      <c r="I962" s="71"/>
    </row>
    <row r="963" spans="1:9" ht="15.75" customHeight="1" x14ac:dyDescent="0.25">
      <c r="A963" s="71"/>
      <c r="C963" s="70"/>
      <c r="D963" s="71"/>
      <c r="E963" s="71"/>
      <c r="F963" s="71"/>
      <c r="G963" s="71"/>
      <c r="H963" s="71"/>
      <c r="I963" s="71"/>
    </row>
    <row r="964" spans="1:9" ht="15.75" customHeight="1" x14ac:dyDescent="0.25">
      <c r="A964" s="71"/>
      <c r="C964" s="70"/>
      <c r="D964" s="71"/>
      <c r="E964" s="71"/>
      <c r="F964" s="71"/>
      <c r="G964" s="71"/>
      <c r="H964" s="71"/>
      <c r="I964" s="71"/>
    </row>
    <row r="965" spans="1:9" ht="15.75" customHeight="1" x14ac:dyDescent="0.25">
      <c r="A965" s="71"/>
      <c r="C965" s="70"/>
      <c r="D965" s="71"/>
      <c r="E965" s="71"/>
      <c r="F965" s="71"/>
      <c r="G965" s="71"/>
      <c r="H965" s="71"/>
      <c r="I965" s="71"/>
    </row>
    <row r="966" spans="1:9" ht="15.75" customHeight="1" x14ac:dyDescent="0.25">
      <c r="A966" s="71"/>
      <c r="C966" s="70"/>
      <c r="D966" s="71"/>
      <c r="E966" s="71"/>
      <c r="F966" s="71"/>
      <c r="G966" s="71"/>
      <c r="H966" s="71"/>
      <c r="I966" s="71"/>
    </row>
    <row r="967" spans="1:9" ht="15.75" customHeight="1" x14ac:dyDescent="0.25">
      <c r="A967" s="71"/>
      <c r="C967" s="70"/>
      <c r="D967" s="71"/>
      <c r="E967" s="71"/>
      <c r="F967" s="71"/>
      <c r="G967" s="71"/>
      <c r="H967" s="71"/>
      <c r="I967" s="71"/>
    </row>
    <row r="968" spans="1:9" ht="15.75" customHeight="1" x14ac:dyDescent="0.25">
      <c r="A968" s="71"/>
      <c r="C968" s="70"/>
      <c r="D968" s="71"/>
      <c r="E968" s="71"/>
      <c r="F968" s="71"/>
      <c r="G968" s="71"/>
      <c r="H968" s="71"/>
      <c r="I968" s="71"/>
    </row>
    <row r="969" spans="1:9" ht="15.75" customHeight="1" x14ac:dyDescent="0.25">
      <c r="A969" s="71"/>
      <c r="C969" s="70"/>
      <c r="D969" s="71"/>
      <c r="E969" s="71"/>
      <c r="F969" s="71"/>
      <c r="G969" s="71"/>
      <c r="H969" s="71"/>
      <c r="I969" s="71"/>
    </row>
    <row r="970" spans="1:9" ht="15.75" customHeight="1" x14ac:dyDescent="0.25">
      <c r="A970" s="71"/>
      <c r="C970" s="70"/>
      <c r="D970" s="71"/>
      <c r="E970" s="71"/>
      <c r="F970" s="71"/>
      <c r="G970" s="71"/>
      <c r="H970" s="71"/>
      <c r="I970" s="71"/>
    </row>
    <row r="971" spans="1:9" ht="15.75" customHeight="1" x14ac:dyDescent="0.25">
      <c r="A971" s="71"/>
      <c r="C971" s="70"/>
      <c r="D971" s="71"/>
      <c r="E971" s="71"/>
      <c r="F971" s="71"/>
      <c r="G971" s="71"/>
      <c r="H971" s="71"/>
      <c r="I971" s="71"/>
    </row>
    <row r="972" spans="1:9" ht="15.75" customHeight="1" x14ac:dyDescent="0.25">
      <c r="A972" s="71"/>
      <c r="C972" s="70"/>
      <c r="D972" s="71"/>
      <c r="E972" s="71"/>
      <c r="F972" s="71"/>
      <c r="G972" s="71"/>
      <c r="H972" s="71"/>
      <c r="I972" s="71"/>
    </row>
    <row r="973" spans="1:9" ht="15.75" customHeight="1" x14ac:dyDescent="0.25">
      <c r="A973" s="71"/>
      <c r="C973" s="70"/>
      <c r="D973" s="71"/>
      <c r="E973" s="71"/>
      <c r="F973" s="71"/>
      <c r="G973" s="71"/>
      <c r="H973" s="71"/>
      <c r="I973" s="71"/>
    </row>
    <row r="974" spans="1:9" ht="15.75" customHeight="1" x14ac:dyDescent="0.25">
      <c r="A974" s="71"/>
      <c r="C974" s="70"/>
      <c r="D974" s="71"/>
      <c r="E974" s="71"/>
      <c r="F974" s="71"/>
      <c r="G974" s="71"/>
      <c r="H974" s="71"/>
      <c r="I974" s="71"/>
    </row>
    <row r="975" spans="1:9" ht="15.75" customHeight="1" x14ac:dyDescent="0.25">
      <c r="A975" s="71"/>
      <c r="C975" s="70"/>
      <c r="D975" s="71"/>
      <c r="E975" s="71"/>
      <c r="F975" s="71"/>
      <c r="G975" s="71"/>
      <c r="H975" s="71"/>
      <c r="I975" s="71"/>
    </row>
    <row r="976" spans="1:9" ht="15.75" customHeight="1" x14ac:dyDescent="0.25">
      <c r="A976" s="71"/>
      <c r="C976" s="70"/>
      <c r="D976" s="71"/>
      <c r="E976" s="71"/>
      <c r="F976" s="71"/>
      <c r="G976" s="71"/>
      <c r="H976" s="71"/>
      <c r="I976" s="71"/>
    </row>
    <row r="977" spans="1:9" ht="15.75" customHeight="1" x14ac:dyDescent="0.25">
      <c r="A977" s="71"/>
      <c r="C977" s="70"/>
      <c r="D977" s="71"/>
      <c r="E977" s="71"/>
      <c r="F977" s="71"/>
      <c r="G977" s="71"/>
      <c r="H977" s="71"/>
      <c r="I977" s="71"/>
    </row>
    <row r="978" spans="1:9" ht="15.75" customHeight="1" x14ac:dyDescent="0.25">
      <c r="A978" s="71"/>
      <c r="C978" s="70"/>
      <c r="D978" s="71"/>
      <c r="E978" s="71"/>
      <c r="F978" s="71"/>
      <c r="G978" s="71"/>
      <c r="H978" s="71"/>
      <c r="I978" s="71"/>
    </row>
    <row r="979" spans="1:9" ht="15.75" customHeight="1" x14ac:dyDescent="0.25">
      <c r="A979" s="71"/>
      <c r="C979" s="70"/>
      <c r="D979" s="71"/>
      <c r="E979" s="71"/>
      <c r="F979" s="71"/>
      <c r="G979" s="71"/>
      <c r="H979" s="71"/>
      <c r="I979" s="71"/>
    </row>
    <row r="980" spans="1:9" ht="15.75" customHeight="1" x14ac:dyDescent="0.25">
      <c r="A980" s="71"/>
      <c r="C980" s="70"/>
      <c r="D980" s="71"/>
      <c r="E980" s="71"/>
      <c r="F980" s="71"/>
      <c r="G980" s="71"/>
      <c r="H980" s="71"/>
      <c r="I980" s="71"/>
    </row>
    <row r="981" spans="1:9" ht="15.75" customHeight="1" x14ac:dyDescent="0.25">
      <c r="A981" s="71"/>
      <c r="C981" s="70"/>
      <c r="D981" s="71"/>
      <c r="E981" s="71"/>
      <c r="F981" s="71"/>
      <c r="G981" s="71"/>
      <c r="H981" s="71"/>
      <c r="I981" s="71"/>
    </row>
    <row r="982" spans="1:9" ht="15.75" customHeight="1" x14ac:dyDescent="0.25">
      <c r="A982" s="71"/>
      <c r="C982" s="70"/>
      <c r="D982" s="71"/>
      <c r="E982" s="71"/>
      <c r="F982" s="71"/>
      <c r="G982" s="71"/>
      <c r="H982" s="71"/>
      <c r="I982" s="71"/>
    </row>
    <row r="983" spans="1:9" ht="15.75" customHeight="1" x14ac:dyDescent="0.25">
      <c r="A983" s="71"/>
      <c r="C983" s="70"/>
      <c r="D983" s="71"/>
      <c r="E983" s="71"/>
      <c r="F983" s="71"/>
      <c r="G983" s="71"/>
      <c r="H983" s="71"/>
      <c r="I983" s="71"/>
    </row>
    <row r="984" spans="1:9" ht="15.75" customHeight="1" x14ac:dyDescent="0.25">
      <c r="A984" s="71"/>
      <c r="C984" s="70"/>
      <c r="D984" s="71"/>
      <c r="E984" s="71"/>
      <c r="F984" s="71"/>
      <c r="G984" s="71"/>
      <c r="H984" s="71"/>
      <c r="I984" s="71"/>
    </row>
    <row r="985" spans="1:9" ht="15.75" customHeight="1" x14ac:dyDescent="0.25">
      <c r="A985" s="71"/>
      <c r="C985" s="70"/>
      <c r="D985" s="71"/>
      <c r="E985" s="71"/>
      <c r="F985" s="71"/>
      <c r="G985" s="71"/>
      <c r="H985" s="71"/>
      <c r="I985" s="71"/>
    </row>
    <row r="986" spans="1:9" ht="15.75" customHeight="1" x14ac:dyDescent="0.25">
      <c r="A986" s="71"/>
      <c r="C986" s="70"/>
      <c r="D986" s="71"/>
      <c r="E986" s="71"/>
      <c r="F986" s="71"/>
      <c r="G986" s="71"/>
      <c r="H986" s="71"/>
      <c r="I986" s="71"/>
    </row>
    <row r="987" spans="1:9" ht="15.75" customHeight="1" x14ac:dyDescent="0.25">
      <c r="A987" s="71"/>
      <c r="C987" s="70"/>
      <c r="D987" s="71"/>
      <c r="E987" s="71"/>
      <c r="F987" s="71"/>
      <c r="G987" s="71"/>
      <c r="H987" s="71"/>
      <c r="I987" s="71"/>
    </row>
    <row r="988" spans="1:9" ht="15.75" customHeight="1" x14ac:dyDescent="0.25">
      <c r="A988" s="71"/>
      <c r="C988" s="70"/>
      <c r="D988" s="71"/>
      <c r="E988" s="71"/>
      <c r="F988" s="71"/>
      <c r="G988" s="71"/>
      <c r="H988" s="71"/>
      <c r="I988" s="71"/>
    </row>
    <row r="989" spans="1:9" ht="15.75" customHeight="1" x14ac:dyDescent="0.25">
      <c r="A989" s="71"/>
      <c r="C989" s="70"/>
      <c r="D989" s="71"/>
      <c r="E989" s="71"/>
      <c r="F989" s="71"/>
      <c r="G989" s="71"/>
      <c r="H989" s="71"/>
      <c r="I989" s="71"/>
    </row>
    <row r="990" spans="1:9" ht="15.75" customHeight="1" x14ac:dyDescent="0.25">
      <c r="A990" s="71"/>
      <c r="C990" s="70"/>
      <c r="D990" s="71"/>
      <c r="E990" s="71"/>
      <c r="F990" s="71"/>
      <c r="G990" s="71"/>
      <c r="H990" s="71"/>
      <c r="I990" s="71"/>
    </row>
    <row r="991" spans="1:9" ht="15.75" customHeight="1" x14ac:dyDescent="0.25">
      <c r="A991" s="71"/>
      <c r="C991" s="70"/>
      <c r="D991" s="71"/>
      <c r="E991" s="71"/>
      <c r="F991" s="71"/>
      <c r="G991" s="71"/>
      <c r="H991" s="71"/>
      <c r="I991" s="71"/>
    </row>
    <row r="992" spans="1:9" ht="15.75" customHeight="1" x14ac:dyDescent="0.25">
      <c r="A992" s="71"/>
      <c r="C992" s="70"/>
      <c r="D992" s="71"/>
      <c r="E992" s="71"/>
      <c r="F992" s="71"/>
      <c r="G992" s="71"/>
      <c r="H992" s="71"/>
      <c r="I992" s="71"/>
    </row>
    <row r="993" spans="1:9" ht="15.75" customHeight="1" x14ac:dyDescent="0.25">
      <c r="A993" s="71"/>
      <c r="C993" s="70"/>
      <c r="D993" s="71"/>
      <c r="E993" s="71"/>
      <c r="F993" s="71"/>
      <c r="G993" s="71"/>
      <c r="H993" s="71"/>
      <c r="I993" s="71"/>
    </row>
    <row r="994" spans="1:9" ht="15.75" customHeight="1" x14ac:dyDescent="0.25">
      <c r="A994" s="71"/>
      <c r="C994" s="70"/>
      <c r="D994" s="71"/>
      <c r="E994" s="71"/>
      <c r="F994" s="71"/>
      <c r="G994" s="71"/>
      <c r="H994" s="71"/>
      <c r="I994" s="71"/>
    </row>
    <row r="995" spans="1:9" ht="15.75" customHeight="1" x14ac:dyDescent="0.25">
      <c r="A995" s="71"/>
      <c r="C995" s="70"/>
      <c r="D995" s="71"/>
      <c r="E995" s="71"/>
      <c r="F995" s="71"/>
      <c r="G995" s="71"/>
      <c r="H995" s="71"/>
      <c r="I995" s="71"/>
    </row>
    <row r="996" spans="1:9" ht="15.75" customHeight="1" x14ac:dyDescent="0.25">
      <c r="A996" s="71"/>
      <c r="C996" s="70"/>
      <c r="D996" s="71"/>
      <c r="E996" s="71"/>
      <c r="F996" s="71"/>
      <c r="G996" s="71"/>
      <c r="H996" s="71"/>
      <c r="I996" s="71"/>
    </row>
    <row r="997" spans="1:9" ht="15.75" customHeight="1" x14ac:dyDescent="0.25">
      <c r="A997" s="71"/>
      <c r="C997" s="70"/>
      <c r="D997" s="71"/>
      <c r="E997" s="71"/>
      <c r="F997" s="71"/>
      <c r="G997" s="71"/>
      <c r="H997" s="71"/>
      <c r="I997" s="71"/>
    </row>
    <row r="998" spans="1:9" ht="15.75" customHeight="1" x14ac:dyDescent="0.25">
      <c r="A998" s="71"/>
      <c r="C998" s="70"/>
      <c r="D998" s="71"/>
      <c r="E998" s="71"/>
      <c r="F998" s="71"/>
      <c r="G998" s="71"/>
      <c r="H998" s="71"/>
      <c r="I998" s="71"/>
    </row>
    <row r="999" spans="1:9" ht="15.75" customHeight="1" x14ac:dyDescent="0.25">
      <c r="A999" s="71"/>
      <c r="C999" s="70"/>
      <c r="D999" s="71"/>
      <c r="E999" s="71"/>
      <c r="F999" s="71"/>
      <c r="G999" s="71"/>
      <c r="H999" s="71"/>
      <c r="I999" s="71"/>
    </row>
    <row r="1000" spans="1:9" ht="15.75" customHeight="1" x14ac:dyDescent="0.25">
      <c r="A1000" s="71"/>
      <c r="C1000" s="70"/>
      <c r="D1000" s="71"/>
      <c r="E1000" s="71"/>
      <c r="F1000" s="71"/>
      <c r="G1000" s="71"/>
      <c r="H1000" s="71"/>
      <c r="I1000" s="71"/>
    </row>
    <row r="1001" spans="1:9" ht="15.75" customHeight="1" x14ac:dyDescent="0.25">
      <c r="A1001" s="71"/>
      <c r="C1001" s="70"/>
      <c r="D1001" s="71"/>
      <c r="E1001" s="71"/>
      <c r="F1001" s="71"/>
      <c r="G1001" s="71"/>
      <c r="H1001" s="71"/>
      <c r="I1001" s="71"/>
    </row>
    <row r="1002" spans="1:9" ht="15.75" customHeight="1" x14ac:dyDescent="0.25">
      <c r="A1002" s="71"/>
      <c r="C1002" s="70"/>
      <c r="D1002" s="71"/>
      <c r="E1002" s="71"/>
      <c r="F1002" s="71"/>
      <c r="G1002" s="71"/>
      <c r="H1002" s="71"/>
      <c r="I1002" s="71"/>
    </row>
    <row r="1003" spans="1:9" ht="15.75" customHeight="1" x14ac:dyDescent="0.25">
      <c r="A1003" s="71"/>
      <c r="C1003" s="70"/>
      <c r="D1003" s="71"/>
      <c r="E1003" s="71"/>
      <c r="F1003" s="71"/>
      <c r="G1003" s="71"/>
      <c r="H1003" s="71"/>
      <c r="I1003" s="71"/>
    </row>
    <row r="1004" spans="1:9" ht="15.75" customHeight="1" x14ac:dyDescent="0.25">
      <c r="A1004" s="71"/>
      <c r="C1004" s="70"/>
      <c r="D1004" s="71"/>
      <c r="E1004" s="71"/>
      <c r="F1004" s="71"/>
      <c r="G1004" s="71"/>
      <c r="H1004" s="71"/>
      <c r="I1004" s="71"/>
    </row>
    <row r="1005" spans="1:9" ht="15.75" customHeight="1" x14ac:dyDescent="0.25">
      <c r="A1005" s="71"/>
      <c r="C1005" s="70"/>
      <c r="D1005" s="71"/>
      <c r="E1005" s="71"/>
      <c r="F1005" s="71"/>
      <c r="G1005" s="71"/>
      <c r="H1005" s="71"/>
      <c r="I1005" s="71"/>
    </row>
  </sheetData>
  <mergeCells count="22">
    <mergeCell ref="A8:I8"/>
    <mergeCell ref="A30:B30"/>
    <mergeCell ref="C1:I1"/>
    <mergeCell ref="C2:I2"/>
    <mergeCell ref="C3:I3"/>
    <mergeCell ref="C4:I4"/>
    <mergeCell ref="C5:I5"/>
    <mergeCell ref="C6:I6"/>
    <mergeCell ref="A40:I40"/>
    <mergeCell ref="B38:I38"/>
    <mergeCell ref="A34:I35"/>
    <mergeCell ref="A39:I39"/>
    <mergeCell ref="E9:H9"/>
    <mergeCell ref="I9:I10"/>
    <mergeCell ref="A10:B10"/>
    <mergeCell ref="A29:B29"/>
    <mergeCell ref="I29:I33"/>
    <mergeCell ref="A31:D31"/>
    <mergeCell ref="A32:D32"/>
    <mergeCell ref="A33:D33"/>
    <mergeCell ref="A36:I36"/>
    <mergeCell ref="A37:I37"/>
  </mergeCells>
  <pageMargins left="0.511811024" right="0.511811024" top="0.78740157499999996" bottom="0.78740157499999996" header="0" footer="0"/>
  <pageSetup paperSize="9" scale="7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0"/>
  <sheetViews>
    <sheetView view="pageBreakPreview" zoomScale="110" zoomScaleNormal="100" zoomScaleSheetLayoutView="110" workbookViewId="0">
      <selection activeCell="Q15" sqref="Q15"/>
    </sheetView>
  </sheetViews>
  <sheetFormatPr defaultColWidth="14.42578125" defaultRowHeight="15" customHeight="1" x14ac:dyDescent="0.25"/>
  <cols>
    <col min="1" max="4" width="8.7109375" customWidth="1"/>
    <col min="5" max="5" width="10.7109375" customWidth="1"/>
    <col min="6" max="12" width="8.7109375" customWidth="1"/>
    <col min="13" max="13" width="29.7109375" customWidth="1"/>
    <col min="14" max="26" width="8.7109375" customWidth="1"/>
  </cols>
  <sheetData>
    <row r="1" spans="1:14" x14ac:dyDescent="0.25">
      <c r="A1" s="478"/>
      <c r="B1" s="479"/>
      <c r="C1" s="479"/>
      <c r="D1" s="634"/>
      <c r="E1" s="637" t="s">
        <v>44</v>
      </c>
      <c r="F1" s="638"/>
      <c r="G1" s="638"/>
      <c r="H1" s="638"/>
      <c r="I1" s="638"/>
      <c r="J1" s="638"/>
      <c r="K1" s="638"/>
      <c r="L1" s="638"/>
      <c r="M1" s="638"/>
      <c r="N1" s="639"/>
    </row>
    <row r="2" spans="1:14" x14ac:dyDescent="0.25">
      <c r="A2" s="635"/>
      <c r="B2" s="472"/>
      <c r="C2" s="472"/>
      <c r="D2" s="625"/>
      <c r="E2" s="640" t="s">
        <v>45</v>
      </c>
      <c r="F2" s="641"/>
      <c r="G2" s="641"/>
      <c r="H2" s="642"/>
      <c r="I2" s="643" t="s">
        <v>46</v>
      </c>
      <c r="J2" s="641"/>
      <c r="K2" s="642"/>
      <c r="L2" s="74" t="s">
        <v>47</v>
      </c>
      <c r="M2" s="644" t="s">
        <v>48</v>
      </c>
      <c r="N2" s="645"/>
    </row>
    <row r="3" spans="1:14" x14ac:dyDescent="0.25">
      <c r="A3" s="635"/>
      <c r="B3" s="472"/>
      <c r="C3" s="472"/>
      <c r="D3" s="625"/>
      <c r="E3" s="621" t="s">
        <v>178</v>
      </c>
      <c r="F3" s="622"/>
      <c r="G3" s="622"/>
      <c r="H3" s="623"/>
      <c r="I3" s="626" t="s">
        <v>510</v>
      </c>
      <c r="J3" s="622"/>
      <c r="K3" s="623"/>
      <c r="L3" s="646">
        <v>0.23810000000000001</v>
      </c>
      <c r="M3" s="75" t="s">
        <v>49</v>
      </c>
      <c r="N3" s="76"/>
    </row>
    <row r="4" spans="1:14" x14ac:dyDescent="0.25">
      <c r="A4" s="635"/>
      <c r="B4" s="472"/>
      <c r="C4" s="472"/>
      <c r="D4" s="625"/>
      <c r="E4" s="624" t="s">
        <v>50</v>
      </c>
      <c r="F4" s="472"/>
      <c r="G4" s="472"/>
      <c r="H4" s="625"/>
      <c r="I4" s="627"/>
      <c r="J4" s="472"/>
      <c r="K4" s="625"/>
      <c r="L4" s="647"/>
      <c r="M4" s="644" t="s">
        <v>51</v>
      </c>
      <c r="N4" s="645"/>
    </row>
    <row r="5" spans="1:14" x14ac:dyDescent="0.25">
      <c r="A5" s="636"/>
      <c r="B5" s="629"/>
      <c r="C5" s="629"/>
      <c r="D5" s="630"/>
      <c r="E5" s="631" t="s">
        <v>179</v>
      </c>
      <c r="F5" s="632"/>
      <c r="G5" s="632"/>
      <c r="H5" s="633"/>
      <c r="I5" s="628"/>
      <c r="J5" s="629"/>
      <c r="K5" s="630"/>
      <c r="L5" s="648"/>
      <c r="M5" s="649">
        <v>46085</v>
      </c>
      <c r="N5" s="645"/>
    </row>
    <row r="6" spans="1:14" x14ac:dyDescent="0.25">
      <c r="A6" s="650" t="s">
        <v>0</v>
      </c>
      <c r="B6" s="651"/>
      <c r="C6" s="651"/>
      <c r="D6" s="651"/>
      <c r="E6" s="651"/>
      <c r="F6" s="651"/>
      <c r="G6" s="651"/>
      <c r="H6" s="651"/>
      <c r="I6" s="651"/>
      <c r="J6" s="651"/>
      <c r="K6" s="651"/>
      <c r="L6" s="651"/>
      <c r="M6" s="651"/>
      <c r="N6" s="652"/>
    </row>
    <row r="7" spans="1:14" x14ac:dyDescent="0.25">
      <c r="A7" s="653" t="s">
        <v>52</v>
      </c>
      <c r="B7" s="651"/>
      <c r="C7" s="651"/>
      <c r="D7" s="651"/>
      <c r="E7" s="651"/>
      <c r="F7" s="651"/>
      <c r="G7" s="651"/>
      <c r="H7" s="651"/>
      <c r="I7" s="651"/>
      <c r="J7" s="651"/>
      <c r="K7" s="651"/>
      <c r="L7" s="651"/>
      <c r="M7" s="651"/>
      <c r="N7" s="652"/>
    </row>
    <row r="8" spans="1:14" ht="20.25" x14ac:dyDescent="0.25">
      <c r="A8" s="650"/>
      <c r="B8" s="651"/>
      <c r="C8" s="651"/>
      <c r="D8" s="651"/>
      <c r="E8" s="651"/>
      <c r="F8" s="651"/>
      <c r="G8" s="651"/>
      <c r="H8" s="651"/>
      <c r="I8" s="651"/>
      <c r="J8" s="651"/>
      <c r="K8" s="651"/>
      <c r="L8" s="651"/>
      <c r="M8" s="651"/>
      <c r="N8" s="652"/>
    </row>
    <row r="9" spans="1:14" x14ac:dyDescent="0.25">
      <c r="A9" s="654"/>
      <c r="B9" s="77"/>
      <c r="C9" s="657" t="s">
        <v>53</v>
      </c>
      <c r="D9" s="658"/>
      <c r="E9" s="78">
        <v>0.03</v>
      </c>
      <c r="F9" s="659" t="s">
        <v>54</v>
      </c>
      <c r="G9" s="651"/>
      <c r="H9" s="651"/>
      <c r="I9" s="651"/>
      <c r="J9" s="651"/>
      <c r="K9" s="651"/>
      <c r="L9" s="651"/>
      <c r="M9" s="651"/>
      <c r="N9" s="652"/>
    </row>
    <row r="10" spans="1:14" x14ac:dyDescent="0.25">
      <c r="A10" s="655"/>
      <c r="B10" s="77"/>
      <c r="C10" s="657" t="s">
        <v>55</v>
      </c>
      <c r="D10" s="658"/>
      <c r="E10" s="78">
        <v>6.1600000000000002E-2</v>
      </c>
      <c r="F10" s="659" t="s">
        <v>56</v>
      </c>
      <c r="G10" s="651"/>
      <c r="H10" s="651"/>
      <c r="I10" s="651"/>
      <c r="J10" s="651"/>
      <c r="K10" s="651"/>
      <c r="L10" s="651"/>
      <c r="M10" s="651"/>
      <c r="N10" s="652"/>
    </row>
    <row r="11" spans="1:14" x14ac:dyDescent="0.25">
      <c r="A11" s="655"/>
      <c r="B11" s="77"/>
      <c r="C11" s="657" t="s">
        <v>57</v>
      </c>
      <c r="D11" s="658"/>
      <c r="E11" s="78">
        <v>1.23E-2</v>
      </c>
      <c r="F11" s="659" t="s">
        <v>58</v>
      </c>
      <c r="G11" s="651"/>
      <c r="H11" s="651"/>
      <c r="I11" s="651"/>
      <c r="J11" s="651"/>
      <c r="K11" s="651"/>
      <c r="L11" s="651"/>
      <c r="M11" s="651"/>
      <c r="N11" s="652"/>
    </row>
    <row r="12" spans="1:14" x14ac:dyDescent="0.25">
      <c r="A12" s="655"/>
      <c r="B12" s="77"/>
      <c r="C12" s="657" t="s">
        <v>59</v>
      </c>
      <c r="D12" s="658"/>
      <c r="E12" s="78">
        <v>1.1999999999999999E-3</v>
      </c>
      <c r="F12" s="659" t="s">
        <v>60</v>
      </c>
      <c r="G12" s="651"/>
      <c r="H12" s="651"/>
      <c r="I12" s="651"/>
      <c r="J12" s="651"/>
      <c r="K12" s="651"/>
      <c r="L12" s="651"/>
      <c r="M12" s="651"/>
      <c r="N12" s="652"/>
    </row>
    <row r="13" spans="1:14" x14ac:dyDescent="0.25">
      <c r="A13" s="656"/>
      <c r="B13" s="77"/>
      <c r="C13" s="657" t="s">
        <v>61</v>
      </c>
      <c r="D13" s="658"/>
      <c r="E13" s="78">
        <v>9.7000000000000003E-3</v>
      </c>
      <c r="F13" s="659" t="s">
        <v>62</v>
      </c>
      <c r="G13" s="651"/>
      <c r="H13" s="651"/>
      <c r="I13" s="651"/>
      <c r="J13" s="651"/>
      <c r="K13" s="651"/>
      <c r="L13" s="651"/>
      <c r="M13" s="651"/>
      <c r="N13" s="652"/>
    </row>
    <row r="14" spans="1:14" x14ac:dyDescent="0.25">
      <c r="A14" s="670" t="s">
        <v>63</v>
      </c>
      <c r="B14" s="77"/>
      <c r="C14" s="657" t="s">
        <v>64</v>
      </c>
      <c r="D14" s="658"/>
      <c r="E14" s="78">
        <v>2.4E-2</v>
      </c>
      <c r="F14" s="659" t="s">
        <v>65</v>
      </c>
      <c r="G14" s="651"/>
      <c r="H14" s="651"/>
      <c r="I14" s="651"/>
      <c r="J14" s="651"/>
      <c r="K14" s="651"/>
      <c r="L14" s="651"/>
      <c r="M14" s="651"/>
      <c r="N14" s="652"/>
    </row>
    <row r="15" spans="1:14" x14ac:dyDescent="0.25">
      <c r="A15" s="655"/>
      <c r="B15" s="77"/>
      <c r="C15" s="657" t="s">
        <v>66</v>
      </c>
      <c r="D15" s="658"/>
      <c r="E15" s="78">
        <v>6.4999999999999997E-3</v>
      </c>
      <c r="F15" s="661" t="s">
        <v>67</v>
      </c>
      <c r="G15" s="662"/>
      <c r="H15" s="662"/>
      <c r="I15" s="662"/>
      <c r="J15" s="662"/>
      <c r="K15" s="662"/>
      <c r="L15" s="662"/>
      <c r="M15" s="662"/>
      <c r="N15" s="663"/>
    </row>
    <row r="16" spans="1:14" x14ac:dyDescent="0.25">
      <c r="A16" s="655"/>
      <c r="B16" s="77"/>
      <c r="C16" s="657" t="s">
        <v>68</v>
      </c>
      <c r="D16" s="658"/>
      <c r="E16" s="78">
        <v>0.03</v>
      </c>
      <c r="F16" s="664"/>
      <c r="G16" s="632"/>
      <c r="H16" s="632"/>
      <c r="I16" s="632"/>
      <c r="J16" s="632"/>
      <c r="K16" s="632"/>
      <c r="L16" s="632"/>
      <c r="M16" s="632"/>
      <c r="N16" s="665"/>
    </row>
    <row r="17" spans="1:14" x14ac:dyDescent="0.25">
      <c r="A17" s="656"/>
      <c r="B17" s="77"/>
      <c r="C17" s="657" t="s">
        <v>69</v>
      </c>
      <c r="D17" s="658"/>
      <c r="E17" s="78">
        <v>3.5999999999999997E-2</v>
      </c>
      <c r="F17" s="659" t="s">
        <v>70</v>
      </c>
      <c r="G17" s="651"/>
      <c r="H17" s="651"/>
      <c r="I17" s="651"/>
      <c r="J17" s="651"/>
      <c r="K17" s="651"/>
      <c r="L17" s="651"/>
      <c r="M17" s="651"/>
      <c r="N17" s="652"/>
    </row>
    <row r="18" spans="1:14" ht="35.25" customHeight="1" x14ac:dyDescent="0.25">
      <c r="A18" s="79"/>
      <c r="B18" s="77"/>
      <c r="C18" s="657" t="s">
        <v>71</v>
      </c>
      <c r="D18" s="658"/>
      <c r="E18" s="80">
        <v>0.23810000000000001</v>
      </c>
      <c r="F18" s="659" t="s">
        <v>72</v>
      </c>
      <c r="G18" s="651"/>
      <c r="H18" s="651"/>
      <c r="I18" s="651"/>
      <c r="J18" s="651"/>
      <c r="K18" s="651"/>
      <c r="L18" s="651"/>
      <c r="M18" s="651"/>
      <c r="N18" s="652"/>
    </row>
    <row r="19" spans="1:14" x14ac:dyDescent="0.25">
      <c r="A19" s="666"/>
      <c r="B19" s="651"/>
      <c r="C19" s="651"/>
      <c r="D19" s="651"/>
      <c r="E19" s="651"/>
      <c r="F19" s="651"/>
      <c r="G19" s="651"/>
      <c r="H19" s="651"/>
      <c r="I19" s="651"/>
      <c r="J19" s="651"/>
      <c r="K19" s="651"/>
      <c r="L19" s="651"/>
      <c r="M19" s="651"/>
      <c r="N19" s="652"/>
    </row>
    <row r="20" spans="1:14" x14ac:dyDescent="0.25">
      <c r="A20" s="667"/>
      <c r="B20" s="662"/>
      <c r="C20" s="662"/>
      <c r="D20" s="662"/>
      <c r="E20" s="662"/>
      <c r="F20" s="662"/>
      <c r="G20" s="668"/>
      <c r="H20" s="660" t="s">
        <v>73</v>
      </c>
      <c r="I20" s="651"/>
      <c r="J20" s="651"/>
      <c r="K20" s="651"/>
      <c r="L20" s="651"/>
      <c r="M20" s="651"/>
      <c r="N20" s="652"/>
    </row>
    <row r="21" spans="1:14" ht="15.75" customHeight="1" x14ac:dyDescent="0.25">
      <c r="A21" s="635"/>
      <c r="B21" s="472"/>
      <c r="C21" s="472"/>
      <c r="D21" s="472"/>
      <c r="E21" s="472"/>
      <c r="F21" s="472"/>
      <c r="G21" s="571"/>
      <c r="H21" s="660" t="s">
        <v>74</v>
      </c>
      <c r="I21" s="651"/>
      <c r="J21" s="651"/>
      <c r="K21" s="651"/>
      <c r="L21" s="651"/>
      <c r="M21" s="651"/>
      <c r="N21" s="652"/>
    </row>
    <row r="22" spans="1:14" ht="15.75" customHeight="1" x14ac:dyDescent="0.25">
      <c r="A22" s="635"/>
      <c r="B22" s="472"/>
      <c r="C22" s="472"/>
      <c r="D22" s="472"/>
      <c r="E22" s="472"/>
      <c r="F22" s="472"/>
      <c r="G22" s="571"/>
      <c r="H22" s="660" t="s">
        <v>75</v>
      </c>
      <c r="I22" s="651"/>
      <c r="J22" s="651"/>
      <c r="K22" s="651"/>
      <c r="L22" s="651"/>
      <c r="M22" s="651"/>
      <c r="N22" s="652"/>
    </row>
    <row r="23" spans="1:14" ht="15.75" customHeight="1" x14ac:dyDescent="0.25">
      <c r="A23" s="635"/>
      <c r="B23" s="472"/>
      <c r="C23" s="472"/>
      <c r="D23" s="472"/>
      <c r="E23" s="472"/>
      <c r="F23" s="472"/>
      <c r="G23" s="571"/>
      <c r="H23" s="660" t="s">
        <v>76</v>
      </c>
      <c r="I23" s="651"/>
      <c r="J23" s="651"/>
      <c r="K23" s="651"/>
      <c r="L23" s="651"/>
      <c r="M23" s="651"/>
      <c r="N23" s="652"/>
    </row>
    <row r="24" spans="1:14" ht="15.75" customHeight="1" x14ac:dyDescent="0.25">
      <c r="A24" s="635"/>
      <c r="B24" s="472"/>
      <c r="C24" s="472"/>
      <c r="D24" s="472"/>
      <c r="E24" s="472"/>
      <c r="F24" s="472"/>
      <c r="G24" s="571"/>
      <c r="H24" s="660" t="s">
        <v>77</v>
      </c>
      <c r="I24" s="651"/>
      <c r="J24" s="651"/>
      <c r="K24" s="651"/>
      <c r="L24" s="651"/>
      <c r="M24" s="651"/>
      <c r="N24" s="652"/>
    </row>
    <row r="25" spans="1:14" ht="15.75" customHeight="1" x14ac:dyDescent="0.25">
      <c r="A25" s="635"/>
      <c r="B25" s="472"/>
      <c r="C25" s="472"/>
      <c r="D25" s="472"/>
      <c r="E25" s="472"/>
      <c r="F25" s="472"/>
      <c r="G25" s="571"/>
      <c r="H25" s="660" t="s">
        <v>78</v>
      </c>
      <c r="I25" s="651"/>
      <c r="J25" s="651"/>
      <c r="K25" s="651"/>
      <c r="L25" s="651"/>
      <c r="M25" s="651"/>
      <c r="N25" s="652"/>
    </row>
    <row r="26" spans="1:14" ht="15.75" customHeight="1" x14ac:dyDescent="0.25">
      <c r="A26" s="635"/>
      <c r="B26" s="472"/>
      <c r="C26" s="472"/>
      <c r="D26" s="472"/>
      <c r="E26" s="472"/>
      <c r="F26" s="472"/>
      <c r="G26" s="571"/>
      <c r="H26" s="660" t="s">
        <v>79</v>
      </c>
      <c r="I26" s="651"/>
      <c r="J26" s="651"/>
      <c r="K26" s="651"/>
      <c r="L26" s="651"/>
      <c r="M26" s="651"/>
      <c r="N26" s="652"/>
    </row>
    <row r="27" spans="1:14" ht="15.75" customHeight="1" x14ac:dyDescent="0.25">
      <c r="A27" s="635"/>
      <c r="B27" s="472"/>
      <c r="C27" s="472"/>
      <c r="D27" s="472"/>
      <c r="E27" s="472"/>
      <c r="F27" s="472"/>
      <c r="G27" s="571"/>
      <c r="H27" s="669" t="s">
        <v>80</v>
      </c>
      <c r="I27" s="662"/>
      <c r="J27" s="662"/>
      <c r="K27" s="662"/>
      <c r="L27" s="662"/>
      <c r="M27" s="662"/>
      <c r="N27" s="663"/>
    </row>
    <row r="28" spans="1:14" ht="15.75" customHeight="1" thickBot="1" x14ac:dyDescent="0.3">
      <c r="A28" s="655"/>
      <c r="B28" s="571"/>
      <c r="C28" s="571"/>
      <c r="D28" s="571"/>
      <c r="E28" s="571"/>
      <c r="F28" s="571"/>
      <c r="G28" s="571"/>
      <c r="H28" s="571"/>
      <c r="I28" s="571"/>
      <c r="J28" s="571"/>
      <c r="K28" s="571"/>
      <c r="L28" s="571"/>
      <c r="M28" s="571"/>
      <c r="N28" s="594"/>
    </row>
    <row r="29" spans="1:14" ht="15.75" customHeight="1" x14ac:dyDescent="0.25">
      <c r="A29" s="681"/>
      <c r="B29" s="682"/>
      <c r="C29" s="682"/>
      <c r="D29" s="682"/>
      <c r="E29" s="682"/>
      <c r="F29" s="682"/>
      <c r="G29" s="682"/>
      <c r="H29" s="682"/>
      <c r="I29" s="682"/>
      <c r="J29" s="682"/>
      <c r="K29" s="682"/>
      <c r="L29" s="682"/>
      <c r="M29" s="682"/>
      <c r="N29" s="683"/>
    </row>
    <row r="30" spans="1:14" s="376" customFormat="1" ht="15.75" customHeight="1" x14ac:dyDescent="0.25">
      <c r="A30" s="684" t="s">
        <v>503</v>
      </c>
      <c r="B30" s="591"/>
      <c r="C30" s="591"/>
      <c r="D30" s="591"/>
      <c r="E30" s="591"/>
      <c r="F30" s="591"/>
      <c r="G30" s="591"/>
      <c r="H30" s="591"/>
      <c r="I30" s="591"/>
      <c r="J30" s="591"/>
      <c r="K30" s="591"/>
      <c r="L30" s="591"/>
      <c r="M30" s="591"/>
      <c r="N30" s="685"/>
    </row>
    <row r="31" spans="1:14" ht="15.75" customHeight="1" x14ac:dyDescent="0.25">
      <c r="A31" s="678" t="s">
        <v>31</v>
      </c>
      <c r="B31" s="679"/>
      <c r="C31" s="679"/>
      <c r="D31" s="679"/>
      <c r="E31" s="679"/>
      <c r="F31" s="679"/>
      <c r="G31" s="679"/>
      <c r="H31" s="679"/>
      <c r="I31" s="679"/>
      <c r="J31" s="679"/>
      <c r="K31" s="679"/>
      <c r="L31" s="679"/>
      <c r="M31" s="679"/>
      <c r="N31" s="680"/>
    </row>
    <row r="32" spans="1:14" ht="15.75" customHeight="1" x14ac:dyDescent="0.25">
      <c r="A32" s="671" t="s">
        <v>498</v>
      </c>
      <c r="B32" s="672"/>
      <c r="C32" s="672"/>
      <c r="D32" s="672"/>
      <c r="E32" s="672"/>
      <c r="F32" s="672"/>
      <c r="G32" s="672"/>
      <c r="H32" s="672"/>
      <c r="I32" s="672"/>
      <c r="J32" s="672"/>
      <c r="K32" s="672"/>
      <c r="L32" s="672"/>
      <c r="M32" s="672"/>
      <c r="N32" s="673"/>
    </row>
    <row r="33" spans="1:14" ht="15.75" customHeight="1" x14ac:dyDescent="0.25">
      <c r="A33" s="674" t="s">
        <v>500</v>
      </c>
      <c r="B33" s="589"/>
      <c r="C33" s="589"/>
      <c r="D33" s="589"/>
      <c r="E33" s="589"/>
      <c r="F33" s="589"/>
      <c r="G33" s="589"/>
      <c r="H33" s="589"/>
      <c r="I33" s="589"/>
      <c r="J33" s="589"/>
      <c r="K33" s="589"/>
      <c r="L33" s="589"/>
      <c r="M33" s="589"/>
      <c r="N33" s="675"/>
    </row>
    <row r="34" spans="1:14" ht="15.75" customHeight="1" thickBot="1" x14ac:dyDescent="0.3">
      <c r="A34" s="573" t="s">
        <v>466</v>
      </c>
      <c r="B34" s="676"/>
      <c r="C34" s="676"/>
      <c r="D34" s="676"/>
      <c r="E34" s="676"/>
      <c r="F34" s="676"/>
      <c r="G34" s="676"/>
      <c r="H34" s="676"/>
      <c r="I34" s="676"/>
      <c r="J34" s="676"/>
      <c r="K34" s="676"/>
      <c r="L34" s="676"/>
      <c r="M34" s="676"/>
      <c r="N34" s="677"/>
    </row>
    <row r="35" spans="1:14" ht="15.75" customHeight="1" x14ac:dyDescent="0.25"/>
    <row r="36" spans="1:14" ht="15.75" customHeight="1" x14ac:dyDescent="0.25"/>
    <row r="37" spans="1:14" ht="15.75" customHeight="1" x14ac:dyDescent="0.25">
      <c r="I37" s="264"/>
    </row>
    <row r="38" spans="1:14" ht="15.75" customHeight="1" x14ac:dyDescent="0.25"/>
    <row r="39" spans="1:14" ht="15.75" customHeight="1" x14ac:dyDescent="0.25"/>
    <row r="40" spans="1:14" ht="15.75" customHeight="1" x14ac:dyDescent="0.25"/>
    <row r="41" spans="1:14" ht="15.75" customHeight="1" x14ac:dyDescent="0.25"/>
    <row r="42" spans="1:14" ht="15.75" customHeight="1" x14ac:dyDescent="0.25"/>
    <row r="43" spans="1:14" ht="15.75" customHeight="1" x14ac:dyDescent="0.25"/>
    <row r="44" spans="1:14" ht="15.75" customHeight="1" x14ac:dyDescent="0.25"/>
    <row r="45" spans="1:14" ht="15.75" customHeight="1" x14ac:dyDescent="0.25"/>
    <row r="46" spans="1:14" ht="15.75" customHeight="1" x14ac:dyDescent="0.25"/>
    <row r="47" spans="1:14" ht="15.75" customHeight="1" x14ac:dyDescent="0.25"/>
    <row r="48" spans="1:14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2">
    <mergeCell ref="A32:N32"/>
    <mergeCell ref="A33:N33"/>
    <mergeCell ref="A34:N34"/>
    <mergeCell ref="A31:N31"/>
    <mergeCell ref="A29:N29"/>
    <mergeCell ref="A30:N30"/>
    <mergeCell ref="C15:D15"/>
    <mergeCell ref="C16:D16"/>
    <mergeCell ref="C17:D17"/>
    <mergeCell ref="C11:D11"/>
    <mergeCell ref="C12:D12"/>
    <mergeCell ref="C13:D13"/>
    <mergeCell ref="C14:D14"/>
    <mergeCell ref="F14:N14"/>
    <mergeCell ref="H23:N23"/>
    <mergeCell ref="H24:N24"/>
    <mergeCell ref="H25:N25"/>
    <mergeCell ref="H26:N26"/>
    <mergeCell ref="F15:N16"/>
    <mergeCell ref="F17:N17"/>
    <mergeCell ref="F18:N18"/>
    <mergeCell ref="A19:N19"/>
    <mergeCell ref="H20:N20"/>
    <mergeCell ref="H21:N21"/>
    <mergeCell ref="H22:N22"/>
    <mergeCell ref="C18:D18"/>
    <mergeCell ref="A20:G28"/>
    <mergeCell ref="H27:N28"/>
    <mergeCell ref="A14:A17"/>
    <mergeCell ref="A6:N6"/>
    <mergeCell ref="A7:N7"/>
    <mergeCell ref="A8:N8"/>
    <mergeCell ref="A9:A13"/>
    <mergeCell ref="C9:D9"/>
    <mergeCell ref="F9:N9"/>
    <mergeCell ref="F10:N10"/>
    <mergeCell ref="F11:N11"/>
    <mergeCell ref="F12:N12"/>
    <mergeCell ref="F13:N13"/>
    <mergeCell ref="C10:D10"/>
    <mergeCell ref="E3:H3"/>
    <mergeCell ref="E4:H4"/>
    <mergeCell ref="I3:K5"/>
    <mergeCell ref="E5:H5"/>
    <mergeCell ref="A1:D5"/>
    <mergeCell ref="E1:N1"/>
    <mergeCell ref="E2:H2"/>
    <mergeCell ref="I2:K2"/>
    <mergeCell ref="M2:N2"/>
    <mergeCell ref="L3:L5"/>
    <mergeCell ref="M4:N4"/>
    <mergeCell ref="M5:N5"/>
  </mergeCells>
  <pageMargins left="0.511811024" right="0.511811024" top="0.78740157499999996" bottom="0.78740157499999996" header="0" footer="0"/>
  <pageSetup scale="8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0"/>
  <sheetViews>
    <sheetView view="pageBreakPreview" topLeftCell="A6" zoomScaleNormal="100" zoomScaleSheetLayoutView="100" workbookViewId="0">
      <selection activeCell="D16" sqref="D16"/>
    </sheetView>
  </sheetViews>
  <sheetFormatPr defaultRowHeight="15" x14ac:dyDescent="0.2"/>
  <cols>
    <col min="1" max="1" width="9.140625" style="394"/>
    <col min="2" max="2" width="11.7109375" style="394" bestFit="1" customWidth="1"/>
    <col min="3" max="3" width="18" style="394" customWidth="1"/>
    <col min="4" max="4" width="152.85546875" style="394" bestFit="1" customWidth="1"/>
    <col min="5" max="5" width="9.140625" style="394"/>
    <col min="6" max="6" width="6.85546875" style="394" bestFit="1" customWidth="1"/>
    <col min="7" max="7" width="15.42578125" style="394" customWidth="1"/>
    <col min="8" max="8" width="17.7109375" style="394" customWidth="1"/>
    <col min="9" max="9" width="17.7109375" style="394" bestFit="1" customWidth="1"/>
    <col min="10" max="10" width="17.85546875" style="394" bestFit="1" customWidth="1"/>
    <col min="11" max="16384" width="9.140625" style="394"/>
  </cols>
  <sheetData>
    <row r="1" spans="1:10" ht="15.75" x14ac:dyDescent="0.25">
      <c r="A1" s="686"/>
      <c r="B1" s="687"/>
      <c r="C1" s="688"/>
      <c r="D1" s="695" t="s">
        <v>20</v>
      </c>
      <c r="E1" s="696"/>
      <c r="F1" s="696"/>
      <c r="G1" s="696"/>
      <c r="H1" s="696"/>
      <c r="I1" s="696"/>
      <c r="J1" s="697"/>
    </row>
    <row r="2" spans="1:10" ht="15.75" x14ac:dyDescent="0.25">
      <c r="A2" s="689"/>
      <c r="B2" s="690"/>
      <c r="C2" s="691"/>
      <c r="D2" s="698" t="s">
        <v>1</v>
      </c>
      <c r="E2" s="699"/>
      <c r="F2" s="699"/>
      <c r="G2" s="699"/>
      <c r="H2" s="699"/>
      <c r="I2" s="699"/>
      <c r="J2" s="700"/>
    </row>
    <row r="3" spans="1:10" ht="15.75" x14ac:dyDescent="0.25">
      <c r="A3" s="689"/>
      <c r="B3" s="690"/>
      <c r="C3" s="691"/>
      <c r="D3" s="698" t="s">
        <v>178</v>
      </c>
      <c r="E3" s="699"/>
      <c r="F3" s="699"/>
      <c r="G3" s="699"/>
      <c r="H3" s="699"/>
      <c r="I3" s="699"/>
      <c r="J3" s="700"/>
    </row>
    <row r="4" spans="1:10" ht="15.75" x14ac:dyDescent="0.25">
      <c r="A4" s="689"/>
      <c r="B4" s="690"/>
      <c r="C4" s="691"/>
      <c r="D4" s="698" t="s">
        <v>179</v>
      </c>
      <c r="E4" s="699"/>
      <c r="F4" s="699"/>
      <c r="G4" s="699"/>
      <c r="H4" s="699"/>
      <c r="I4" s="699"/>
      <c r="J4" s="700"/>
    </row>
    <row r="5" spans="1:10" ht="15.75" x14ac:dyDescent="0.25">
      <c r="A5" s="689"/>
      <c r="B5" s="690"/>
      <c r="C5" s="691"/>
      <c r="D5" s="698" t="s">
        <v>509</v>
      </c>
      <c r="E5" s="699"/>
      <c r="F5" s="699"/>
      <c r="G5" s="699"/>
      <c r="H5" s="699"/>
      <c r="I5" s="699"/>
      <c r="J5" s="700"/>
    </row>
    <row r="6" spans="1:10" ht="15.75" x14ac:dyDescent="0.25">
      <c r="A6" s="689"/>
      <c r="B6" s="690"/>
      <c r="C6" s="691"/>
      <c r="D6" s="698" t="s">
        <v>341</v>
      </c>
      <c r="E6" s="699"/>
      <c r="F6" s="699"/>
      <c r="G6" s="699"/>
      <c r="H6" s="699"/>
      <c r="I6" s="699"/>
      <c r="J6" s="700"/>
    </row>
    <row r="7" spans="1:10" ht="15.75" thickBot="1" x14ac:dyDescent="0.25">
      <c r="A7" s="692"/>
      <c r="B7" s="693"/>
      <c r="C7" s="694"/>
      <c r="D7" s="692"/>
      <c r="E7" s="693"/>
      <c r="F7" s="693"/>
      <c r="G7" s="693"/>
      <c r="H7" s="693"/>
      <c r="I7" s="693"/>
      <c r="J7" s="694"/>
    </row>
    <row r="8" spans="1:10" ht="40.5" customHeight="1" x14ac:dyDescent="0.2">
      <c r="A8" s="395"/>
      <c r="B8" s="396" t="s">
        <v>424</v>
      </c>
      <c r="C8" s="397"/>
      <c r="D8" s="397" t="s">
        <v>425</v>
      </c>
      <c r="E8" s="397"/>
      <c r="F8" s="397"/>
      <c r="G8" s="397"/>
      <c r="H8" s="397"/>
      <c r="I8" s="398"/>
      <c r="J8" s="399"/>
    </row>
    <row r="9" spans="1:10" ht="14.25" customHeight="1" x14ac:dyDescent="0.2">
      <c r="A9" s="400"/>
      <c r="B9" s="701" t="s">
        <v>426</v>
      </c>
      <c r="C9" s="702"/>
      <c r="D9" s="705" t="s">
        <v>427</v>
      </c>
      <c r="E9" s="706"/>
      <c r="F9" s="706"/>
      <c r="G9" s="706"/>
      <c r="H9" s="706"/>
      <c r="I9" s="707"/>
      <c r="J9" s="401"/>
    </row>
    <row r="10" spans="1:10" ht="14.25" customHeight="1" x14ac:dyDescent="0.2">
      <c r="A10" s="400"/>
      <c r="B10" s="703"/>
      <c r="C10" s="704"/>
      <c r="D10" s="708"/>
      <c r="E10" s="709"/>
      <c r="F10" s="709"/>
      <c r="G10" s="709"/>
      <c r="H10" s="709"/>
      <c r="I10" s="710"/>
      <c r="J10" s="401"/>
    </row>
    <row r="11" spans="1:10" ht="15.75" x14ac:dyDescent="0.2">
      <c r="A11" s="400"/>
      <c r="B11" s="402" t="s">
        <v>428</v>
      </c>
      <c r="C11" s="402" t="s">
        <v>429</v>
      </c>
      <c r="D11" s="403" t="s">
        <v>24</v>
      </c>
      <c r="E11" s="404" t="s">
        <v>430</v>
      </c>
      <c r="F11" s="404" t="s">
        <v>7</v>
      </c>
      <c r="G11" s="405" t="s">
        <v>26</v>
      </c>
      <c r="H11" s="405" t="s">
        <v>27</v>
      </c>
      <c r="I11" s="405" t="s">
        <v>8</v>
      </c>
      <c r="J11" s="401"/>
    </row>
    <row r="12" spans="1:10" x14ac:dyDescent="0.2">
      <c r="A12" s="400"/>
      <c r="B12" s="406" t="s">
        <v>28</v>
      </c>
      <c r="C12" s="407">
        <v>8</v>
      </c>
      <c r="D12" s="407" t="s">
        <v>431</v>
      </c>
      <c r="E12" s="408">
        <v>1</v>
      </c>
      <c r="F12" s="406" t="s">
        <v>432</v>
      </c>
      <c r="G12" s="409"/>
      <c r="H12" s="409">
        <v>3.19</v>
      </c>
      <c r="I12" s="409">
        <f>H12+G12*E12</f>
        <v>3.19</v>
      </c>
      <c r="J12" s="401"/>
    </row>
    <row r="13" spans="1:10" x14ac:dyDescent="0.2">
      <c r="A13" s="400"/>
      <c r="B13" s="406" t="s">
        <v>28</v>
      </c>
      <c r="C13" s="407">
        <v>12</v>
      </c>
      <c r="D13" s="407" t="s">
        <v>433</v>
      </c>
      <c r="E13" s="408">
        <v>1</v>
      </c>
      <c r="F13" s="406" t="s">
        <v>432</v>
      </c>
      <c r="G13" s="409"/>
      <c r="H13" s="409">
        <v>4.4000000000000004</v>
      </c>
      <c r="I13" s="409">
        <f>H13+G13*E13</f>
        <v>4.4000000000000004</v>
      </c>
      <c r="J13" s="401"/>
    </row>
    <row r="14" spans="1:10" x14ac:dyDescent="0.2">
      <c r="A14" s="400"/>
      <c r="B14" s="406" t="s">
        <v>434</v>
      </c>
      <c r="C14" s="407"/>
      <c r="D14" s="407" t="s">
        <v>425</v>
      </c>
      <c r="E14" s="408">
        <v>1</v>
      </c>
      <c r="F14" s="406" t="s">
        <v>432</v>
      </c>
      <c r="G14" s="409">
        <f>J33</f>
        <v>422.49</v>
      </c>
      <c r="H14" s="409"/>
      <c r="I14" s="409">
        <f>G14*E14</f>
        <v>422.49</v>
      </c>
      <c r="J14" s="401"/>
    </row>
    <row r="15" spans="1:10" ht="15.75" x14ac:dyDescent="0.25">
      <c r="A15" s="400"/>
      <c r="B15" s="711" t="s">
        <v>435</v>
      </c>
      <c r="C15" s="712"/>
      <c r="D15" s="712"/>
      <c r="E15" s="712"/>
      <c r="F15" s="712"/>
      <c r="G15" s="712"/>
      <c r="H15" s="712"/>
      <c r="I15" s="410">
        <f>SUM(I12:I14)</f>
        <v>430.08</v>
      </c>
      <c r="J15" s="401"/>
    </row>
    <row r="16" spans="1:10" x14ac:dyDescent="0.2">
      <c r="A16" s="400"/>
      <c r="B16" s="411"/>
      <c r="C16" s="411"/>
      <c r="D16" s="411"/>
      <c r="E16" s="411"/>
      <c r="F16" s="411"/>
      <c r="G16" s="411"/>
      <c r="H16" s="411"/>
      <c r="I16" s="411"/>
      <c r="J16" s="401"/>
    </row>
    <row r="17" spans="1:10" x14ac:dyDescent="0.2">
      <c r="A17" s="400"/>
      <c r="B17" s="411"/>
      <c r="C17" s="411"/>
      <c r="D17" s="411"/>
      <c r="E17" s="411"/>
      <c r="F17" s="411"/>
      <c r="G17" s="411"/>
      <c r="H17" s="411"/>
      <c r="I17" s="411"/>
      <c r="J17" s="401"/>
    </row>
    <row r="18" spans="1:10" x14ac:dyDescent="0.2">
      <c r="A18" s="400"/>
      <c r="B18" s="411"/>
      <c r="C18" s="411"/>
      <c r="D18" s="411"/>
      <c r="E18" s="411"/>
      <c r="F18" s="411"/>
      <c r="G18" s="411"/>
      <c r="H18" s="411"/>
      <c r="I18" s="411"/>
      <c r="J18" s="401"/>
    </row>
    <row r="19" spans="1:10" x14ac:dyDescent="0.2">
      <c r="A19" s="400"/>
      <c r="B19" s="411"/>
      <c r="C19" s="411"/>
      <c r="D19" s="411"/>
      <c r="E19" s="411"/>
      <c r="F19" s="411"/>
      <c r="G19" s="411"/>
      <c r="H19" s="411"/>
      <c r="I19" s="411"/>
      <c r="J19" s="401"/>
    </row>
    <row r="20" spans="1:10" ht="15.75" x14ac:dyDescent="0.2">
      <c r="A20" s="400"/>
      <c r="B20" s="411"/>
      <c r="C20" s="713" t="s">
        <v>436</v>
      </c>
      <c r="D20" s="714"/>
      <c r="E20" s="714"/>
      <c r="F20" s="714"/>
      <c r="G20" s="714"/>
      <c r="H20" s="714"/>
      <c r="I20" s="714"/>
      <c r="J20" s="715"/>
    </row>
    <row r="21" spans="1:10" ht="15.75" x14ac:dyDescent="0.2">
      <c r="A21" s="400"/>
      <c r="B21" s="411"/>
      <c r="C21" s="716" t="s">
        <v>425</v>
      </c>
      <c r="D21" s="717"/>
      <c r="E21" s="717"/>
      <c r="F21" s="717"/>
      <c r="G21" s="717"/>
      <c r="H21" s="717"/>
      <c r="I21" s="717"/>
      <c r="J21" s="718"/>
    </row>
    <row r="22" spans="1:10" ht="15.75" x14ac:dyDescent="0.2">
      <c r="A22" s="400"/>
      <c r="B22" s="411"/>
      <c r="C22" s="722" t="s">
        <v>437</v>
      </c>
      <c r="D22" s="723"/>
      <c r="E22" s="723"/>
      <c r="F22" s="723"/>
      <c r="G22" s="723"/>
      <c r="H22" s="723"/>
      <c r="I22" s="723"/>
      <c r="J22" s="724"/>
    </row>
    <row r="23" spans="1:10" ht="63.75" customHeight="1" x14ac:dyDescent="0.2">
      <c r="A23" s="400"/>
      <c r="B23" s="411"/>
      <c r="C23" s="725" t="s">
        <v>438</v>
      </c>
      <c r="D23" s="725"/>
      <c r="E23" s="725"/>
      <c r="F23" s="725"/>
      <c r="G23" s="725"/>
      <c r="H23" s="725"/>
      <c r="I23" s="725"/>
      <c r="J23" s="726"/>
    </row>
    <row r="24" spans="1:10" ht="15.75" x14ac:dyDescent="0.2">
      <c r="A24" s="400"/>
      <c r="B24" s="411"/>
      <c r="C24" s="412" t="s">
        <v>5</v>
      </c>
      <c r="D24" s="727" t="s">
        <v>439</v>
      </c>
      <c r="E24" s="727"/>
      <c r="F24" s="727"/>
      <c r="G24" s="727"/>
      <c r="H24" s="727"/>
      <c r="I24" s="413" t="s">
        <v>440</v>
      </c>
      <c r="J24" s="414" t="s">
        <v>441</v>
      </c>
    </row>
    <row r="25" spans="1:10" x14ac:dyDescent="0.2">
      <c r="A25" s="400"/>
      <c r="B25" s="411"/>
      <c r="C25" s="415">
        <v>1</v>
      </c>
      <c r="D25" s="728" t="s">
        <v>425</v>
      </c>
      <c r="E25" s="728"/>
      <c r="F25" s="728"/>
      <c r="G25" s="728"/>
      <c r="H25" s="728"/>
      <c r="I25" s="416" t="s">
        <v>442</v>
      </c>
      <c r="J25" s="417">
        <v>466.63</v>
      </c>
    </row>
    <row r="26" spans="1:10" ht="15.75" x14ac:dyDescent="0.2">
      <c r="A26" s="400"/>
      <c r="B26" s="411"/>
      <c r="C26" s="722" t="s">
        <v>443</v>
      </c>
      <c r="D26" s="723"/>
      <c r="E26" s="723"/>
      <c r="F26" s="723"/>
      <c r="G26" s="723"/>
      <c r="H26" s="723"/>
      <c r="I26" s="723"/>
      <c r="J26" s="724"/>
    </row>
    <row r="27" spans="1:10" ht="66.75" customHeight="1" x14ac:dyDescent="0.2">
      <c r="A27" s="400"/>
      <c r="B27" s="411"/>
      <c r="C27" s="725" t="s">
        <v>444</v>
      </c>
      <c r="D27" s="725"/>
      <c r="E27" s="725"/>
      <c r="F27" s="725"/>
      <c r="G27" s="725"/>
      <c r="H27" s="725"/>
      <c r="I27" s="725"/>
      <c r="J27" s="726"/>
    </row>
    <row r="28" spans="1:10" x14ac:dyDescent="0.2">
      <c r="A28" s="400"/>
      <c r="B28" s="411"/>
      <c r="C28" s="415">
        <v>1</v>
      </c>
      <c r="D28" s="728" t="s">
        <v>425</v>
      </c>
      <c r="E28" s="728"/>
      <c r="F28" s="728"/>
      <c r="G28" s="728"/>
      <c r="H28" s="728"/>
      <c r="I28" s="416" t="s">
        <v>442</v>
      </c>
      <c r="J28" s="417">
        <v>427.49</v>
      </c>
    </row>
    <row r="29" spans="1:10" ht="15.75" x14ac:dyDescent="0.2">
      <c r="A29" s="400"/>
      <c r="B29" s="411"/>
      <c r="C29" s="722" t="s">
        <v>445</v>
      </c>
      <c r="D29" s="723"/>
      <c r="E29" s="723"/>
      <c r="F29" s="723"/>
      <c r="G29" s="723"/>
      <c r="H29" s="723"/>
      <c r="I29" s="723"/>
      <c r="J29" s="724"/>
    </row>
    <row r="30" spans="1:10" ht="59.25" customHeight="1" x14ac:dyDescent="0.2">
      <c r="A30" s="400"/>
      <c r="B30" s="411"/>
      <c r="C30" s="725" t="s">
        <v>446</v>
      </c>
      <c r="D30" s="725"/>
      <c r="E30" s="725"/>
      <c r="F30" s="725"/>
      <c r="G30" s="725"/>
      <c r="H30" s="725"/>
      <c r="I30" s="725"/>
      <c r="J30" s="726"/>
    </row>
    <row r="31" spans="1:10" ht="15.75" x14ac:dyDescent="0.2">
      <c r="A31" s="400"/>
      <c r="B31" s="411"/>
      <c r="C31" s="412" t="s">
        <v>5</v>
      </c>
      <c r="D31" s="727" t="s">
        <v>439</v>
      </c>
      <c r="E31" s="727"/>
      <c r="F31" s="727"/>
      <c r="G31" s="727"/>
      <c r="H31" s="727"/>
      <c r="I31" s="413" t="s">
        <v>440</v>
      </c>
      <c r="J31" s="414" t="s">
        <v>441</v>
      </c>
    </row>
    <row r="32" spans="1:10" x14ac:dyDescent="0.2">
      <c r="A32" s="400"/>
      <c r="B32" s="411"/>
      <c r="C32" s="415">
        <v>1</v>
      </c>
      <c r="D32" s="728" t="s">
        <v>425</v>
      </c>
      <c r="E32" s="728"/>
      <c r="F32" s="728"/>
      <c r="G32" s="728"/>
      <c r="H32" s="728"/>
      <c r="I32" s="416" t="s">
        <v>442</v>
      </c>
      <c r="J32" s="417">
        <v>373.35</v>
      </c>
    </row>
    <row r="33" spans="1:10" ht="15.75" x14ac:dyDescent="0.2">
      <c r="A33" s="400"/>
      <c r="B33" s="411"/>
      <c r="C33" s="719"/>
      <c r="D33" s="720"/>
      <c r="E33" s="720"/>
      <c r="F33" s="720"/>
      <c r="G33" s="720"/>
      <c r="H33" s="721"/>
      <c r="I33" s="418" t="s">
        <v>447</v>
      </c>
      <c r="J33" s="419">
        <f>AVERAGE(J32,J28,J25)</f>
        <v>422.49</v>
      </c>
    </row>
    <row r="34" spans="1:10" x14ac:dyDescent="0.2">
      <c r="A34" s="400"/>
      <c r="B34" s="411"/>
      <c r="C34" s="411"/>
      <c r="D34" s="411"/>
      <c r="E34" s="411"/>
      <c r="F34" s="411"/>
      <c r="G34" s="411"/>
      <c r="H34" s="411"/>
      <c r="I34" s="411"/>
      <c r="J34" s="401"/>
    </row>
    <row r="35" spans="1:10" x14ac:dyDescent="0.2">
      <c r="A35" s="400"/>
      <c r="B35" s="411"/>
      <c r="C35" s="411"/>
      <c r="D35" s="411"/>
      <c r="E35" s="411"/>
      <c r="F35" s="411"/>
      <c r="G35" s="411"/>
      <c r="H35" s="411"/>
      <c r="I35" s="411"/>
      <c r="J35" s="401"/>
    </row>
    <row r="36" spans="1:10" x14ac:dyDescent="0.2">
      <c r="A36" s="400"/>
      <c r="B36" s="411"/>
      <c r="C36" s="411"/>
      <c r="D36" s="411"/>
      <c r="E36" s="411"/>
      <c r="F36" s="411"/>
      <c r="G36" s="411"/>
      <c r="H36" s="411"/>
      <c r="I36" s="411"/>
      <c r="J36" s="401"/>
    </row>
    <row r="37" spans="1:10" x14ac:dyDescent="0.2">
      <c r="A37" s="400"/>
      <c r="B37" s="411"/>
      <c r="C37" s="411"/>
      <c r="D37" s="411"/>
      <c r="E37" s="411"/>
      <c r="F37" s="411"/>
      <c r="G37" s="411"/>
      <c r="H37" s="411"/>
      <c r="I37" s="411"/>
      <c r="J37" s="401"/>
    </row>
    <row r="38" spans="1:10" ht="15" customHeight="1" x14ac:dyDescent="0.2">
      <c r="A38" s="400"/>
      <c r="B38" s="729" t="s">
        <v>448</v>
      </c>
      <c r="C38" s="731" t="s">
        <v>449</v>
      </c>
      <c r="D38" s="732"/>
      <c r="E38" s="732"/>
      <c r="F38" s="732"/>
      <c r="G38" s="732"/>
      <c r="H38" s="732"/>
      <c r="I38" s="733"/>
      <c r="J38" s="401"/>
    </row>
    <row r="39" spans="1:10" ht="15" customHeight="1" x14ac:dyDescent="0.2">
      <c r="A39" s="400"/>
      <c r="B39" s="730"/>
      <c r="C39" s="734"/>
      <c r="D39" s="735"/>
      <c r="E39" s="735"/>
      <c r="F39" s="735"/>
      <c r="G39" s="735"/>
      <c r="H39" s="735"/>
      <c r="I39" s="736"/>
      <c r="J39" s="401"/>
    </row>
    <row r="40" spans="1:10" x14ac:dyDescent="0.2">
      <c r="A40" s="400"/>
      <c r="B40" s="701" t="s">
        <v>426</v>
      </c>
      <c r="C40" s="702"/>
      <c r="D40" s="705" t="s">
        <v>427</v>
      </c>
      <c r="E40" s="706"/>
      <c r="F40" s="706"/>
      <c r="G40" s="706"/>
      <c r="H40" s="706"/>
      <c r="I40" s="707"/>
      <c r="J40" s="401"/>
    </row>
    <row r="41" spans="1:10" x14ac:dyDescent="0.2">
      <c r="A41" s="400"/>
      <c r="B41" s="703"/>
      <c r="C41" s="704"/>
      <c r="D41" s="708"/>
      <c r="E41" s="709"/>
      <c r="F41" s="709"/>
      <c r="G41" s="709"/>
      <c r="H41" s="709"/>
      <c r="I41" s="710"/>
      <c r="J41" s="401"/>
    </row>
    <row r="42" spans="1:10" ht="15.75" x14ac:dyDescent="0.2">
      <c r="A42" s="400"/>
      <c r="B42" s="402" t="s">
        <v>428</v>
      </c>
      <c r="C42" s="402" t="s">
        <v>429</v>
      </c>
      <c r="D42" s="403" t="s">
        <v>24</v>
      </c>
      <c r="E42" s="404" t="s">
        <v>430</v>
      </c>
      <c r="F42" s="404" t="s">
        <v>7</v>
      </c>
      <c r="G42" s="405" t="s">
        <v>26</v>
      </c>
      <c r="H42" s="405" t="s">
        <v>27</v>
      </c>
      <c r="I42" s="405" t="s">
        <v>8</v>
      </c>
      <c r="J42" s="401"/>
    </row>
    <row r="43" spans="1:10" x14ac:dyDescent="0.2">
      <c r="A43" s="400"/>
      <c r="B43" s="406" t="s">
        <v>28</v>
      </c>
      <c r="C43" s="407">
        <v>8</v>
      </c>
      <c r="D43" s="407" t="s">
        <v>431</v>
      </c>
      <c r="E43" s="408">
        <v>1</v>
      </c>
      <c r="F43" s="406" t="s">
        <v>432</v>
      </c>
      <c r="G43" s="409"/>
      <c r="H43" s="409">
        <v>3.19</v>
      </c>
      <c r="I43" s="409">
        <f>H43+G43*E43</f>
        <v>3.19</v>
      </c>
      <c r="J43" s="401"/>
    </row>
    <row r="44" spans="1:10" x14ac:dyDescent="0.2">
      <c r="A44" s="400"/>
      <c r="B44" s="406" t="s">
        <v>28</v>
      </c>
      <c r="C44" s="407">
        <v>12</v>
      </c>
      <c r="D44" s="407" t="s">
        <v>433</v>
      </c>
      <c r="E44" s="408">
        <v>1</v>
      </c>
      <c r="F44" s="406" t="s">
        <v>432</v>
      </c>
      <c r="G44" s="409"/>
      <c r="H44" s="409">
        <v>4.4000000000000004</v>
      </c>
      <c r="I44" s="409">
        <f>H44+G44*E44</f>
        <v>4.4000000000000004</v>
      </c>
      <c r="J44" s="401"/>
    </row>
    <row r="45" spans="1:10" x14ac:dyDescent="0.2">
      <c r="A45" s="400"/>
      <c r="B45" s="406" t="s">
        <v>434</v>
      </c>
      <c r="C45" s="407"/>
      <c r="D45" s="407" t="s">
        <v>449</v>
      </c>
      <c r="E45" s="408">
        <v>1</v>
      </c>
      <c r="F45" s="406" t="s">
        <v>432</v>
      </c>
      <c r="G45" s="409">
        <f>J64</f>
        <v>34.699999999999996</v>
      </c>
      <c r="H45" s="409"/>
      <c r="I45" s="409">
        <f>G45*E45</f>
        <v>34.699999999999996</v>
      </c>
      <c r="J45" s="401"/>
    </row>
    <row r="46" spans="1:10" ht="15.75" x14ac:dyDescent="0.25">
      <c r="A46" s="400"/>
      <c r="B46" s="711" t="s">
        <v>435</v>
      </c>
      <c r="C46" s="712"/>
      <c r="D46" s="712"/>
      <c r="E46" s="712"/>
      <c r="F46" s="712"/>
      <c r="G46" s="712"/>
      <c r="H46" s="712"/>
      <c r="I46" s="410">
        <f>SUM(I43:I45)</f>
        <v>42.289999999999992</v>
      </c>
      <c r="J46" s="401"/>
    </row>
    <row r="47" spans="1:10" x14ac:dyDescent="0.2">
      <c r="A47" s="400"/>
      <c r="B47" s="411"/>
      <c r="C47" s="411"/>
      <c r="D47" s="411"/>
      <c r="E47" s="411"/>
      <c r="F47" s="411"/>
      <c r="G47" s="411"/>
      <c r="H47" s="411"/>
      <c r="I47" s="411"/>
      <c r="J47" s="401"/>
    </row>
    <row r="48" spans="1:10" x14ac:dyDescent="0.2">
      <c r="A48" s="400"/>
      <c r="B48" s="411"/>
      <c r="C48" s="411"/>
      <c r="D48" s="411"/>
      <c r="E48" s="411"/>
      <c r="F48" s="411"/>
      <c r="G48" s="411"/>
      <c r="H48" s="411"/>
      <c r="I48" s="411"/>
      <c r="J48" s="401"/>
    </row>
    <row r="49" spans="1:10" x14ac:dyDescent="0.2">
      <c r="A49" s="400"/>
      <c r="B49" s="411"/>
      <c r="C49" s="411"/>
      <c r="D49" s="411"/>
      <c r="E49" s="411"/>
      <c r="F49" s="411"/>
      <c r="G49" s="411"/>
      <c r="H49" s="411"/>
      <c r="I49" s="411"/>
      <c r="J49" s="401"/>
    </row>
    <row r="50" spans="1:10" x14ac:dyDescent="0.2">
      <c r="A50" s="400"/>
      <c r="B50" s="411"/>
      <c r="C50" s="411"/>
      <c r="D50" s="411"/>
      <c r="E50" s="411"/>
      <c r="F50" s="411"/>
      <c r="G50" s="411"/>
      <c r="H50" s="411"/>
      <c r="I50" s="411"/>
      <c r="J50" s="401"/>
    </row>
    <row r="51" spans="1:10" ht="15.75" x14ac:dyDescent="0.2">
      <c r="A51" s="400"/>
      <c r="B51" s="411"/>
      <c r="C51" s="713" t="s">
        <v>450</v>
      </c>
      <c r="D51" s="714"/>
      <c r="E51" s="714"/>
      <c r="F51" s="714"/>
      <c r="G51" s="714"/>
      <c r="H51" s="714"/>
      <c r="I51" s="714"/>
      <c r="J51" s="715"/>
    </row>
    <row r="52" spans="1:10" ht="15.75" x14ac:dyDescent="0.2">
      <c r="A52" s="400"/>
      <c r="B52" s="411"/>
      <c r="C52" s="716" t="s">
        <v>449</v>
      </c>
      <c r="D52" s="717"/>
      <c r="E52" s="717"/>
      <c r="F52" s="717"/>
      <c r="G52" s="717"/>
      <c r="H52" s="717"/>
      <c r="I52" s="717"/>
      <c r="J52" s="718"/>
    </row>
    <row r="53" spans="1:10" ht="15.75" x14ac:dyDescent="0.2">
      <c r="A53" s="400"/>
      <c r="B53" s="411"/>
      <c r="C53" s="722" t="s">
        <v>437</v>
      </c>
      <c r="D53" s="723"/>
      <c r="E53" s="723"/>
      <c r="F53" s="723"/>
      <c r="G53" s="723"/>
      <c r="H53" s="723"/>
      <c r="I53" s="723"/>
      <c r="J53" s="724"/>
    </row>
    <row r="54" spans="1:10" ht="60.75" customHeight="1" x14ac:dyDescent="0.2">
      <c r="A54" s="400"/>
      <c r="B54" s="411"/>
      <c r="C54" s="725" t="s">
        <v>451</v>
      </c>
      <c r="D54" s="725"/>
      <c r="E54" s="725"/>
      <c r="F54" s="725"/>
      <c r="G54" s="725"/>
      <c r="H54" s="725"/>
      <c r="I54" s="725"/>
      <c r="J54" s="726"/>
    </row>
    <row r="55" spans="1:10" ht="15.75" x14ac:dyDescent="0.2">
      <c r="A55" s="400"/>
      <c r="B55" s="411"/>
      <c r="C55" s="412" t="s">
        <v>5</v>
      </c>
      <c r="D55" s="727" t="s">
        <v>439</v>
      </c>
      <c r="E55" s="727"/>
      <c r="F55" s="727"/>
      <c r="G55" s="727"/>
      <c r="H55" s="727"/>
      <c r="I55" s="413" t="s">
        <v>440</v>
      </c>
      <c r="J55" s="414" t="s">
        <v>441</v>
      </c>
    </row>
    <row r="56" spans="1:10" x14ac:dyDescent="0.2">
      <c r="A56" s="400"/>
      <c r="B56" s="411"/>
      <c r="C56" s="415">
        <v>1</v>
      </c>
      <c r="D56" s="728" t="s">
        <v>449</v>
      </c>
      <c r="E56" s="728"/>
      <c r="F56" s="728"/>
      <c r="G56" s="728"/>
      <c r="H56" s="728"/>
      <c r="I56" s="416" t="s">
        <v>442</v>
      </c>
      <c r="J56" s="417">
        <v>33.299999999999997</v>
      </c>
    </row>
    <row r="57" spans="1:10" ht="15.75" x14ac:dyDescent="0.2">
      <c r="A57" s="400"/>
      <c r="B57" s="411"/>
      <c r="C57" s="722" t="s">
        <v>443</v>
      </c>
      <c r="D57" s="723"/>
      <c r="E57" s="723"/>
      <c r="F57" s="723"/>
      <c r="G57" s="723"/>
      <c r="H57" s="723"/>
      <c r="I57" s="723"/>
      <c r="J57" s="724"/>
    </row>
    <row r="58" spans="1:10" ht="58.5" customHeight="1" x14ac:dyDescent="0.2">
      <c r="A58" s="400"/>
      <c r="B58" s="411"/>
      <c r="C58" s="725" t="s">
        <v>452</v>
      </c>
      <c r="D58" s="725"/>
      <c r="E58" s="725"/>
      <c r="F58" s="725"/>
      <c r="G58" s="725"/>
      <c r="H58" s="725"/>
      <c r="I58" s="725"/>
      <c r="J58" s="726"/>
    </row>
    <row r="59" spans="1:10" x14ac:dyDescent="0.2">
      <c r="A59" s="400"/>
      <c r="B59" s="411"/>
      <c r="C59" s="415">
        <v>1</v>
      </c>
      <c r="D59" s="728" t="s">
        <v>449</v>
      </c>
      <c r="E59" s="728"/>
      <c r="F59" s="728"/>
      <c r="G59" s="728"/>
      <c r="H59" s="728"/>
      <c r="I59" s="416" t="s">
        <v>442</v>
      </c>
      <c r="J59" s="417">
        <v>30.9</v>
      </c>
    </row>
    <row r="60" spans="1:10" ht="15.75" x14ac:dyDescent="0.2">
      <c r="A60" s="400"/>
      <c r="B60" s="411"/>
      <c r="C60" s="722" t="s">
        <v>445</v>
      </c>
      <c r="D60" s="723"/>
      <c r="E60" s="723"/>
      <c r="F60" s="723"/>
      <c r="G60" s="723"/>
      <c r="H60" s="723"/>
      <c r="I60" s="723"/>
      <c r="J60" s="724"/>
    </row>
    <row r="61" spans="1:10" ht="60" customHeight="1" x14ac:dyDescent="0.2">
      <c r="A61" s="400"/>
      <c r="B61" s="411"/>
      <c r="C61" s="725" t="s">
        <v>453</v>
      </c>
      <c r="D61" s="725"/>
      <c r="E61" s="725"/>
      <c r="F61" s="725"/>
      <c r="G61" s="725"/>
      <c r="H61" s="725"/>
      <c r="I61" s="725"/>
      <c r="J61" s="726"/>
    </row>
    <row r="62" spans="1:10" ht="15.75" x14ac:dyDescent="0.2">
      <c r="A62" s="400"/>
      <c r="B62" s="411"/>
      <c r="C62" s="412" t="s">
        <v>5</v>
      </c>
      <c r="D62" s="727" t="s">
        <v>439</v>
      </c>
      <c r="E62" s="727"/>
      <c r="F62" s="727"/>
      <c r="G62" s="727"/>
      <c r="H62" s="727"/>
      <c r="I62" s="413" t="s">
        <v>440</v>
      </c>
      <c r="J62" s="414" t="s">
        <v>441</v>
      </c>
    </row>
    <row r="63" spans="1:10" x14ac:dyDescent="0.2">
      <c r="A63" s="400"/>
      <c r="B63" s="411"/>
      <c r="C63" s="415">
        <v>1</v>
      </c>
      <c r="D63" s="728" t="s">
        <v>449</v>
      </c>
      <c r="E63" s="728"/>
      <c r="F63" s="728"/>
      <c r="G63" s="728"/>
      <c r="H63" s="728"/>
      <c r="I63" s="416" t="s">
        <v>442</v>
      </c>
      <c r="J63" s="417">
        <v>39.9</v>
      </c>
    </row>
    <row r="64" spans="1:10" ht="15.75" x14ac:dyDescent="0.2">
      <c r="A64" s="400"/>
      <c r="B64" s="411"/>
      <c r="C64" s="719"/>
      <c r="D64" s="720"/>
      <c r="E64" s="720"/>
      <c r="F64" s="720"/>
      <c r="G64" s="720"/>
      <c r="H64" s="721"/>
      <c r="I64" s="418" t="s">
        <v>447</v>
      </c>
      <c r="J64" s="419">
        <f>AVERAGE(J63,J59,J56)</f>
        <v>34.699999999999996</v>
      </c>
    </row>
    <row r="65" spans="1:10" x14ac:dyDescent="0.2">
      <c r="A65" s="689"/>
      <c r="B65" s="690"/>
      <c r="C65" s="690"/>
      <c r="D65" s="690"/>
      <c r="E65" s="690"/>
      <c r="F65" s="690"/>
      <c r="G65" s="690"/>
      <c r="H65" s="690"/>
      <c r="I65" s="690"/>
      <c r="J65" s="691"/>
    </row>
    <row r="66" spans="1:10" ht="15.75" x14ac:dyDescent="0.2">
      <c r="A66" s="737" t="s">
        <v>504</v>
      </c>
      <c r="B66" s="487"/>
      <c r="C66" s="487"/>
      <c r="D66" s="487"/>
      <c r="E66" s="487"/>
      <c r="F66" s="487"/>
      <c r="G66" s="487"/>
      <c r="H66" s="487"/>
      <c r="I66" s="487"/>
      <c r="J66" s="738"/>
    </row>
    <row r="67" spans="1:10" ht="15.75" x14ac:dyDescent="0.2">
      <c r="A67" s="737" t="s">
        <v>31</v>
      </c>
      <c r="B67" s="487"/>
      <c r="C67" s="487"/>
      <c r="D67" s="487"/>
      <c r="E67" s="487"/>
      <c r="F67" s="487"/>
      <c r="G67" s="487"/>
      <c r="H67" s="487"/>
      <c r="I67" s="487"/>
      <c r="J67" s="738"/>
    </row>
    <row r="68" spans="1:10" x14ac:dyDescent="0.2">
      <c r="A68" s="739" t="s">
        <v>498</v>
      </c>
      <c r="B68" s="740"/>
      <c r="C68" s="740"/>
      <c r="D68" s="740"/>
      <c r="E68" s="740"/>
      <c r="F68" s="740"/>
      <c r="G68" s="740"/>
      <c r="H68" s="740"/>
      <c r="I68" s="740"/>
      <c r="J68" s="741"/>
    </row>
    <row r="69" spans="1:10" x14ac:dyDescent="0.2">
      <c r="A69" s="742" t="s">
        <v>500</v>
      </c>
      <c r="B69" s="743"/>
      <c r="C69" s="743"/>
      <c r="D69" s="743"/>
      <c r="E69" s="743"/>
      <c r="F69" s="743"/>
      <c r="G69" s="743"/>
      <c r="H69" s="743"/>
      <c r="I69" s="743"/>
      <c r="J69" s="744"/>
    </row>
    <row r="70" spans="1:10" ht="15.75" customHeight="1" thickBot="1" x14ac:dyDescent="0.25">
      <c r="A70" s="745" t="s">
        <v>466</v>
      </c>
      <c r="B70" s="746"/>
      <c r="C70" s="746"/>
      <c r="D70" s="746"/>
      <c r="E70" s="746"/>
      <c r="F70" s="746"/>
      <c r="G70" s="746"/>
      <c r="H70" s="746"/>
      <c r="I70" s="746"/>
      <c r="J70" s="747"/>
    </row>
  </sheetData>
  <mergeCells count="50">
    <mergeCell ref="A65:J65"/>
    <mergeCell ref="A67:J67"/>
    <mergeCell ref="A68:J68"/>
    <mergeCell ref="A69:J69"/>
    <mergeCell ref="A70:J70"/>
    <mergeCell ref="A66:J66"/>
    <mergeCell ref="C64:H64"/>
    <mergeCell ref="C58:J58"/>
    <mergeCell ref="D59:H59"/>
    <mergeCell ref="C60:J60"/>
    <mergeCell ref="C61:J61"/>
    <mergeCell ref="D62:H62"/>
    <mergeCell ref="D63:H63"/>
    <mergeCell ref="C57:J57"/>
    <mergeCell ref="B38:B39"/>
    <mergeCell ref="C38:I39"/>
    <mergeCell ref="B40:C41"/>
    <mergeCell ref="D40:I41"/>
    <mergeCell ref="B46:H46"/>
    <mergeCell ref="C51:J51"/>
    <mergeCell ref="C52:J52"/>
    <mergeCell ref="C53:J53"/>
    <mergeCell ref="C54:J54"/>
    <mergeCell ref="D55:H55"/>
    <mergeCell ref="D56:H56"/>
    <mergeCell ref="C33:H33"/>
    <mergeCell ref="C22:J22"/>
    <mergeCell ref="C23:J23"/>
    <mergeCell ref="D24:H24"/>
    <mergeCell ref="D25:H25"/>
    <mergeCell ref="C26:J26"/>
    <mergeCell ref="C27:J27"/>
    <mergeCell ref="D28:H28"/>
    <mergeCell ref="C29:J29"/>
    <mergeCell ref="C30:J30"/>
    <mergeCell ref="D31:H31"/>
    <mergeCell ref="D32:H32"/>
    <mergeCell ref="B9:C10"/>
    <mergeCell ref="D9:I10"/>
    <mergeCell ref="B15:H15"/>
    <mergeCell ref="C20:J20"/>
    <mergeCell ref="C21:J21"/>
    <mergeCell ref="A1:C7"/>
    <mergeCell ref="D1:J1"/>
    <mergeCell ref="D2:J2"/>
    <mergeCell ref="D3:J3"/>
    <mergeCell ref="D4:J4"/>
    <mergeCell ref="D5:J5"/>
    <mergeCell ref="D6:J6"/>
    <mergeCell ref="D7:J7"/>
  </mergeCells>
  <pageMargins left="0.511811024" right="0.511811024" top="0.78740157499999996" bottom="0.78740157499999996" header="0.31496062000000002" footer="0.31496062000000002"/>
  <pageSetup paperSize="9" scale="49" fitToHeight="0" orientation="landscape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67"/>
  <sheetViews>
    <sheetView workbookViewId="0">
      <selection activeCell="H152" sqref="H152"/>
    </sheetView>
  </sheetViews>
  <sheetFormatPr defaultColWidth="14.42578125" defaultRowHeight="15" x14ac:dyDescent="0.25"/>
  <cols>
    <col min="1" max="1" width="9.7109375" style="255" customWidth="1"/>
    <col min="2" max="2" width="15.5703125" style="255" customWidth="1"/>
    <col min="3" max="3" width="17.42578125" style="255" customWidth="1"/>
    <col min="4" max="4" width="104.7109375" style="255" customWidth="1"/>
    <col min="5" max="5" width="10.85546875" style="255" customWidth="1"/>
    <col min="6" max="6" width="19.85546875" style="255" customWidth="1"/>
    <col min="7" max="7" width="14.5703125" style="255" customWidth="1"/>
    <col min="8" max="8" width="21" style="255" customWidth="1"/>
    <col min="9" max="9" width="23.7109375" style="255" customWidth="1"/>
    <col min="10" max="10" width="14.28515625" style="255" customWidth="1"/>
    <col min="11" max="11" width="17.42578125" style="255" customWidth="1"/>
    <col min="12" max="12" width="14.85546875" style="255" customWidth="1"/>
    <col min="13" max="24" width="9.140625" style="255" customWidth="1"/>
    <col min="25" max="16384" width="14.42578125" style="255"/>
  </cols>
  <sheetData>
    <row r="1" spans="1:24" ht="14.25" customHeight="1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4.25" customHeight="1" x14ac:dyDescent="0.25">
      <c r="A2" s="519" t="s">
        <v>20</v>
      </c>
      <c r="B2" s="520"/>
      <c r="C2" s="520"/>
      <c r="D2" s="520"/>
      <c r="E2" s="520"/>
      <c r="F2" s="520"/>
      <c r="G2" s="520"/>
      <c r="H2" s="520"/>
      <c r="I2" s="52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4.25" customHeight="1" x14ac:dyDescent="0.25">
      <c r="A3" s="522" t="s">
        <v>1</v>
      </c>
      <c r="B3" s="523"/>
      <c r="C3" s="523"/>
      <c r="D3" s="523"/>
      <c r="E3" s="523"/>
      <c r="F3" s="523"/>
      <c r="G3" s="523"/>
      <c r="H3" s="523"/>
      <c r="I3" s="524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5.75" customHeight="1" x14ac:dyDescent="0.25">
      <c r="A4" s="525" t="str">
        <f>'MEMÓRIA DE CÁLCULO'!A3:G3</f>
        <v xml:space="preserve">REFORMA FARMÁCIA MUNICIPAL DR. JOSÉ PASCHOAL </v>
      </c>
      <c r="B4" s="526"/>
      <c r="C4" s="526"/>
      <c r="D4" s="526"/>
      <c r="E4" s="526"/>
      <c r="F4" s="526"/>
      <c r="G4" s="526"/>
      <c r="H4" s="526"/>
      <c r="I4" s="52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4.25" customHeight="1" x14ac:dyDescent="0.25">
      <c r="A5" s="528" t="str">
        <f>'MEMÓRIA DE CÁLCULO'!A6:G6</f>
        <v>TABELA DE CUSTOS SINAPI - JANEIRO/2026 - COM DESONERAÇÃO</v>
      </c>
      <c r="B5" s="529"/>
      <c r="C5" s="529"/>
      <c r="D5" s="529"/>
      <c r="E5" s="529"/>
      <c r="F5" s="529"/>
      <c r="G5" s="529"/>
      <c r="H5" s="529"/>
      <c r="I5" s="530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4.25" customHeight="1" x14ac:dyDescent="0.25">
      <c r="A6" s="528" t="str">
        <f>'MEMÓRIA DE CÁLCULO'!A5:G5</f>
        <v>326 - TABELA DE CUSTOS DE OBRAS CIVIS - T326 - DEZEMBRO/2025 - COM DESONERAÇÃO</v>
      </c>
      <c r="B6" s="529"/>
      <c r="C6" s="529"/>
      <c r="D6" s="529"/>
      <c r="E6" s="529"/>
      <c r="F6" s="529"/>
      <c r="G6" s="529"/>
      <c r="H6" s="529"/>
      <c r="I6" s="530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4.25" customHeight="1" x14ac:dyDescent="0.25">
      <c r="A7" s="536"/>
      <c r="B7" s="537"/>
      <c r="C7" s="537"/>
      <c r="D7" s="537"/>
      <c r="E7" s="537"/>
      <c r="F7" s="537"/>
      <c r="G7" s="537"/>
      <c r="H7" s="537"/>
      <c r="I7" s="53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4.25" customHeight="1" x14ac:dyDescent="0.25">
      <c r="A8" s="539" t="s">
        <v>21</v>
      </c>
      <c r="B8" s="540"/>
      <c r="C8" s="540"/>
      <c r="D8" s="540"/>
      <c r="E8" s="540"/>
      <c r="F8" s="540"/>
      <c r="G8" s="540"/>
      <c r="H8" s="540"/>
      <c r="I8" s="54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4.25" customHeight="1" thickBot="1" x14ac:dyDescent="0.3">
      <c r="A9" s="542"/>
      <c r="B9" s="543"/>
      <c r="C9" s="543"/>
      <c r="D9" s="543"/>
      <c r="E9" s="543"/>
      <c r="F9" s="543"/>
      <c r="G9" s="543"/>
      <c r="H9" s="543"/>
      <c r="I9" s="544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66" customHeight="1" thickBot="1" x14ac:dyDescent="0.3">
      <c r="A10" s="31" t="s">
        <v>5</v>
      </c>
      <c r="B10" s="31" t="s">
        <v>22</v>
      </c>
      <c r="C10" s="31" t="s">
        <v>23</v>
      </c>
      <c r="D10" s="32" t="s">
        <v>24</v>
      </c>
      <c r="E10" s="33" t="s">
        <v>7</v>
      </c>
      <c r="F10" s="33" t="s">
        <v>25</v>
      </c>
      <c r="G10" s="34" t="s">
        <v>26</v>
      </c>
      <c r="H10" s="35" t="s">
        <v>27</v>
      </c>
      <c r="I10" s="344" t="s">
        <v>369</v>
      </c>
      <c r="J10" s="352" t="s">
        <v>467</v>
      </c>
      <c r="K10" s="370" t="s">
        <v>468</v>
      </c>
      <c r="L10" s="371" t="s">
        <v>469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0" x14ac:dyDescent="0.25">
      <c r="A11" s="271" t="s">
        <v>141</v>
      </c>
      <c r="B11" s="272" t="s">
        <v>28</v>
      </c>
      <c r="C11" s="273">
        <v>210498</v>
      </c>
      <c r="D11" s="274" t="s">
        <v>236</v>
      </c>
      <c r="E11" s="275" t="s">
        <v>10</v>
      </c>
      <c r="F11" s="362">
        <f>'MEMÓRIA DE CÁLCULO'!G213</f>
        <v>420</v>
      </c>
      <c r="G11" s="276">
        <v>51.3</v>
      </c>
      <c r="H11" s="276">
        <v>16.53</v>
      </c>
      <c r="I11" s="345">
        <f>F11*(G11+H11)</f>
        <v>28488.6</v>
      </c>
      <c r="J11" s="372">
        <f t="shared" ref="J11:J42" si="0">I11/$I$136</f>
        <v>9.9015413797720012E-2</v>
      </c>
      <c r="K11" s="373">
        <f>J11</f>
        <v>9.9015413797720012E-2</v>
      </c>
      <c r="L11" s="374" t="s">
        <v>470</v>
      </c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</row>
    <row r="12" spans="1:24" x14ac:dyDescent="0.25">
      <c r="A12" s="278" t="s">
        <v>367</v>
      </c>
      <c r="B12" s="253" t="s">
        <v>28</v>
      </c>
      <c r="C12" s="279">
        <v>250103</v>
      </c>
      <c r="D12" s="280" t="s">
        <v>251</v>
      </c>
      <c r="E12" s="281" t="s">
        <v>110</v>
      </c>
      <c r="F12" s="284">
        <f>'MEMÓRIA DE CÁLCULO'!G291</f>
        <v>4</v>
      </c>
      <c r="G12" s="282">
        <v>0</v>
      </c>
      <c r="H12" s="282">
        <v>6432.98</v>
      </c>
      <c r="I12" s="346">
        <f>F12*(G12+H12)</f>
        <v>25731.919999999998</v>
      </c>
      <c r="J12" s="372">
        <f t="shared" si="0"/>
        <v>8.9434254635532368E-2</v>
      </c>
      <c r="K12" s="373">
        <f>(K11+J12)</f>
        <v>0.18844966843325239</v>
      </c>
      <c r="L12" s="374" t="s">
        <v>470</v>
      </c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</row>
    <row r="13" spans="1:24" x14ac:dyDescent="0.25">
      <c r="A13" s="278" t="s">
        <v>366</v>
      </c>
      <c r="B13" s="253" t="s">
        <v>28</v>
      </c>
      <c r="C13" s="279">
        <v>250101</v>
      </c>
      <c r="D13" s="280" t="s">
        <v>129</v>
      </c>
      <c r="E13" s="281" t="s">
        <v>110</v>
      </c>
      <c r="F13" s="284">
        <f>'MEMÓRIA DE CÁLCULO'!G289</f>
        <v>1</v>
      </c>
      <c r="G13" s="282">
        <v>0</v>
      </c>
      <c r="H13" s="282">
        <v>22197.4</v>
      </c>
      <c r="I13" s="346">
        <f>F13*(G13+H13)</f>
        <v>22197.4</v>
      </c>
      <c r="J13" s="372">
        <f t="shared" si="0"/>
        <v>7.7149622874887164E-2</v>
      </c>
      <c r="K13" s="373">
        <f t="shared" ref="K13:K76" si="1">(K12+J13)</f>
        <v>0.26559929130813953</v>
      </c>
      <c r="L13" s="374" t="s">
        <v>470</v>
      </c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</row>
    <row r="14" spans="1:24" x14ac:dyDescent="0.25">
      <c r="A14" s="278" t="s">
        <v>348</v>
      </c>
      <c r="B14" s="253" t="s">
        <v>28</v>
      </c>
      <c r="C14" s="279">
        <v>221101</v>
      </c>
      <c r="D14" s="280" t="s">
        <v>323</v>
      </c>
      <c r="E14" s="281" t="s">
        <v>10</v>
      </c>
      <c r="F14" s="284">
        <f>'MEMÓRIA DE CÁLCULO'!G238</f>
        <v>182</v>
      </c>
      <c r="G14" s="282">
        <v>95.42</v>
      </c>
      <c r="H14" s="282">
        <v>23.63</v>
      </c>
      <c r="I14" s="346">
        <f>(G14+H14)*F14</f>
        <v>21667.1</v>
      </c>
      <c r="J14" s="372">
        <f t="shared" si="0"/>
        <v>7.5306504085724785E-2</v>
      </c>
      <c r="K14" s="373">
        <f t="shared" si="1"/>
        <v>0.34090579539386434</v>
      </c>
      <c r="L14" s="374" t="s">
        <v>470</v>
      </c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</row>
    <row r="15" spans="1:24" s="149" customFormat="1" ht="30" x14ac:dyDescent="0.25">
      <c r="A15" s="333" t="s">
        <v>342</v>
      </c>
      <c r="B15" s="18" t="s">
        <v>28</v>
      </c>
      <c r="C15" s="279">
        <v>180111</v>
      </c>
      <c r="D15" s="334" t="s">
        <v>399</v>
      </c>
      <c r="E15" s="254" t="s">
        <v>10</v>
      </c>
      <c r="F15" s="284">
        <f>'MEMÓRIA DE CÁLCULO'!G198</f>
        <v>19.799999999999997</v>
      </c>
      <c r="G15" s="282">
        <v>662.38</v>
      </c>
      <c r="H15" s="282">
        <v>57.02</v>
      </c>
      <c r="I15" s="351">
        <f>F15*(G15+H15)</f>
        <v>14244.119999999997</v>
      </c>
      <c r="J15" s="372">
        <f t="shared" si="0"/>
        <v>4.9507081288107498E-2</v>
      </c>
      <c r="K15" s="373">
        <f t="shared" si="1"/>
        <v>0.39041287668197183</v>
      </c>
      <c r="L15" s="374" t="s">
        <v>470</v>
      </c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0"/>
    </row>
    <row r="16" spans="1:24" ht="45" x14ac:dyDescent="0.25">
      <c r="A16" s="278" t="s">
        <v>362</v>
      </c>
      <c r="B16" s="253" t="s">
        <v>228</v>
      </c>
      <c r="C16" s="279">
        <v>88428</v>
      </c>
      <c r="D16" s="280" t="s">
        <v>270</v>
      </c>
      <c r="E16" s="281" t="s">
        <v>10</v>
      </c>
      <c r="F16" s="281">
        <f>'MEMÓRIA DE CÁLCULO'!G272</f>
        <v>381.02</v>
      </c>
      <c r="G16" s="367">
        <v>35.200000000000003</v>
      </c>
      <c r="H16" s="367"/>
      <c r="I16" s="346">
        <f>F16*(G16+H16)</f>
        <v>13411.904</v>
      </c>
      <c r="J16" s="372">
        <f t="shared" si="0"/>
        <v>4.661461863255114E-2</v>
      </c>
      <c r="K16" s="373">
        <f t="shared" si="1"/>
        <v>0.43702749531452295</v>
      </c>
      <c r="L16" s="374" t="s">
        <v>470</v>
      </c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</row>
    <row r="17" spans="1:24" ht="15.75" thickBot="1" x14ac:dyDescent="0.3">
      <c r="A17" s="285" t="s">
        <v>357</v>
      </c>
      <c r="B17" s="286" t="s">
        <v>28</v>
      </c>
      <c r="C17" s="287">
        <v>261300</v>
      </c>
      <c r="D17" s="298" t="s">
        <v>243</v>
      </c>
      <c r="E17" s="288" t="s">
        <v>10</v>
      </c>
      <c r="F17" s="288">
        <f>'MEMÓRIA DE CÁLCULO'!G262</f>
        <v>794.61</v>
      </c>
      <c r="G17" s="290">
        <v>3.12</v>
      </c>
      <c r="H17" s="290">
        <v>12.11</v>
      </c>
      <c r="I17" s="347">
        <f>F17*(G17+H17)</f>
        <v>12101.910300000001</v>
      </c>
      <c r="J17" s="372">
        <f t="shared" si="0"/>
        <v>4.2061584496865069E-2</v>
      </c>
      <c r="K17" s="373">
        <f t="shared" si="1"/>
        <v>0.47908907981138804</v>
      </c>
      <c r="L17" s="374" t="s">
        <v>470</v>
      </c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</row>
    <row r="18" spans="1:24" ht="15.75" thickBot="1" x14ac:dyDescent="0.3">
      <c r="A18" s="285" t="s">
        <v>358</v>
      </c>
      <c r="B18" s="286" t="s">
        <v>28</v>
      </c>
      <c r="C18" s="292">
        <v>261307</v>
      </c>
      <c r="D18" s="358" t="s">
        <v>244</v>
      </c>
      <c r="E18" s="281" t="s">
        <v>10</v>
      </c>
      <c r="F18" s="365">
        <f>'MEMÓRIA DE CÁLCULO'!G264</f>
        <v>794.61</v>
      </c>
      <c r="G18" s="290">
        <v>4.07</v>
      </c>
      <c r="H18" s="294">
        <v>7.02</v>
      </c>
      <c r="I18" s="348">
        <f>F18*(G18+H18)</f>
        <v>8812.2248999999993</v>
      </c>
      <c r="J18" s="372">
        <f t="shared" si="0"/>
        <v>3.0627903615905023E-2</v>
      </c>
      <c r="K18" s="373">
        <f t="shared" si="1"/>
        <v>0.5097169834272931</v>
      </c>
      <c r="L18" s="374" t="s">
        <v>470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</row>
    <row r="19" spans="1:24" ht="30.75" thickBot="1" x14ac:dyDescent="0.3">
      <c r="A19" s="285" t="s">
        <v>86</v>
      </c>
      <c r="B19" s="286" t="s">
        <v>228</v>
      </c>
      <c r="C19" s="287">
        <v>101158</v>
      </c>
      <c r="D19" s="298" t="s">
        <v>229</v>
      </c>
      <c r="E19" s="288" t="s">
        <v>10</v>
      </c>
      <c r="F19" s="289">
        <f>'MEMÓRIA DE CÁLCULO'!G179</f>
        <v>97.390000000000015</v>
      </c>
      <c r="G19" s="355">
        <v>81.209999999999994</v>
      </c>
      <c r="H19" s="355"/>
      <c r="I19" s="347">
        <f>F19*(G19+H19)</f>
        <v>7909.0419000000002</v>
      </c>
      <c r="J19" s="372">
        <f t="shared" si="0"/>
        <v>2.7488786969946076E-2</v>
      </c>
      <c r="K19" s="373">
        <f t="shared" si="1"/>
        <v>0.53720577039723916</v>
      </c>
      <c r="L19" s="374" t="s">
        <v>470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</row>
    <row r="20" spans="1:24" ht="30.75" thickBot="1" x14ac:dyDescent="0.3">
      <c r="A20" s="285" t="s">
        <v>164</v>
      </c>
      <c r="B20" s="286" t="s">
        <v>28</v>
      </c>
      <c r="C20" s="287">
        <v>71649</v>
      </c>
      <c r="D20" s="298" t="s">
        <v>195</v>
      </c>
      <c r="E20" s="288" t="s">
        <v>14</v>
      </c>
      <c r="F20" s="363">
        <f>'MEMÓRIA DE CÁLCULO'!G73</f>
        <v>46</v>
      </c>
      <c r="G20" s="290">
        <v>107.45</v>
      </c>
      <c r="H20" s="290">
        <v>16.98</v>
      </c>
      <c r="I20" s="347">
        <f>(G20+H20)*F20</f>
        <v>5723.7800000000007</v>
      </c>
      <c r="J20" s="372">
        <f t="shared" si="0"/>
        <v>1.9893657294044423E-2</v>
      </c>
      <c r="K20" s="373">
        <f t="shared" si="1"/>
        <v>0.55709942769128362</v>
      </c>
      <c r="L20" s="374" t="s">
        <v>470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</row>
    <row r="21" spans="1:24" ht="14.25" customHeight="1" x14ac:dyDescent="0.25">
      <c r="A21" s="278" t="s">
        <v>91</v>
      </c>
      <c r="B21" s="253" t="s">
        <v>28</v>
      </c>
      <c r="C21" s="279">
        <v>71194</v>
      </c>
      <c r="D21" s="280" t="s">
        <v>199</v>
      </c>
      <c r="E21" s="281" t="s">
        <v>11</v>
      </c>
      <c r="F21" s="300">
        <f>'MEMÓRIA DE CÁLCULO'!G39</f>
        <v>530</v>
      </c>
      <c r="G21" s="282">
        <v>2.2200000000000002</v>
      </c>
      <c r="H21" s="282">
        <v>8.07</v>
      </c>
      <c r="I21" s="346">
        <f>(G21+H21)*F21</f>
        <v>5453.7000000000007</v>
      </c>
      <c r="J21" s="372">
        <f t="shared" si="0"/>
        <v>1.8954963116075405E-2</v>
      </c>
      <c r="K21" s="373">
        <f t="shared" si="1"/>
        <v>0.57605439080735898</v>
      </c>
      <c r="L21" s="374" t="s">
        <v>470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s="153" customFormat="1" ht="14.25" customHeight="1" x14ac:dyDescent="0.25">
      <c r="A22" s="278" t="s">
        <v>116</v>
      </c>
      <c r="B22" s="253" t="s">
        <v>28</v>
      </c>
      <c r="C22" s="279">
        <v>71291</v>
      </c>
      <c r="D22" s="280" t="s">
        <v>185</v>
      </c>
      <c r="E22" s="281" t="s">
        <v>11</v>
      </c>
      <c r="F22" s="300">
        <f>'MEMÓRIA DE CÁLCULO'!G43</f>
        <v>1464.1</v>
      </c>
      <c r="G22" s="282">
        <v>2.89</v>
      </c>
      <c r="H22" s="282">
        <v>2.6</v>
      </c>
      <c r="I22" s="346">
        <f>(G22+H22)*F22</f>
        <v>8037.9089999999997</v>
      </c>
      <c r="J22" s="372">
        <f t="shared" si="0"/>
        <v>2.7936679433296752E-2</v>
      </c>
      <c r="K22" s="373">
        <f t="shared" si="1"/>
        <v>0.60399107024065568</v>
      </c>
      <c r="L22" s="374" t="s">
        <v>470</v>
      </c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168"/>
    </row>
    <row r="23" spans="1:24" s="153" customFormat="1" ht="14.25" customHeight="1" x14ac:dyDescent="0.25">
      <c r="A23" s="278" t="s">
        <v>349</v>
      </c>
      <c r="B23" s="253" t="s">
        <v>28</v>
      </c>
      <c r="C23" s="279">
        <v>221102</v>
      </c>
      <c r="D23" s="280" t="s">
        <v>324</v>
      </c>
      <c r="E23" s="281" t="s">
        <v>10</v>
      </c>
      <c r="F23" s="284">
        <f>'MEMÓRIA DE CÁLCULO'!G240</f>
        <v>169.84</v>
      </c>
      <c r="G23" s="282">
        <v>30.25</v>
      </c>
      <c r="H23" s="282"/>
      <c r="I23" s="346">
        <f>(G23+H23)*F23</f>
        <v>5137.66</v>
      </c>
      <c r="J23" s="372">
        <f t="shared" si="0"/>
        <v>1.7856529659302112E-2</v>
      </c>
      <c r="K23" s="373">
        <f t="shared" si="1"/>
        <v>0.62184759989995775</v>
      </c>
      <c r="L23" s="374" t="s">
        <v>470</v>
      </c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</row>
    <row r="24" spans="1:24" s="153" customFormat="1" ht="14.25" customHeight="1" x14ac:dyDescent="0.25">
      <c r="A24" s="278" t="s">
        <v>163</v>
      </c>
      <c r="B24" s="253" t="s">
        <v>28</v>
      </c>
      <c r="C24" s="279">
        <v>71290</v>
      </c>
      <c r="D24" s="280" t="s">
        <v>194</v>
      </c>
      <c r="E24" s="281" t="str">
        <f>VLOOKUP(A24,'MEMÓRIA DE CÁLCULO'!A:G,4,)</f>
        <v>m</v>
      </c>
      <c r="F24" s="284">
        <f>'MEMÓRIA DE CÁLCULO'!G71</f>
        <v>1754.3</v>
      </c>
      <c r="G24" s="282">
        <v>1.78</v>
      </c>
      <c r="H24" s="282">
        <v>2.37</v>
      </c>
      <c r="I24" s="346">
        <f>(G24+H24)*F24</f>
        <v>7280.3450000000003</v>
      </c>
      <c r="J24" s="372">
        <f t="shared" si="0"/>
        <v>2.5303678410492688E-2</v>
      </c>
      <c r="K24" s="373">
        <f t="shared" si="1"/>
        <v>0.64715127831045038</v>
      </c>
      <c r="L24" s="374" t="s">
        <v>470</v>
      </c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</row>
    <row r="25" spans="1:24" s="153" customFormat="1" ht="14.25" customHeight="1" x14ac:dyDescent="0.25">
      <c r="A25" s="333" t="str">
        <f>'MEMÓRIA DE CÁLCULO'!A192</f>
        <v>8.2</v>
      </c>
      <c r="B25" s="18" t="s">
        <v>28</v>
      </c>
      <c r="C25" s="279">
        <f>'MEMÓRIA DE CÁLCULO'!B192</f>
        <v>170103</v>
      </c>
      <c r="D25" s="359" t="str">
        <f>'MEMÓRIA DE CÁLCULO'!C192</f>
        <v xml:space="preserve"> PORTA LISA 80x210 C/PORTAL E ALISAR S/FERRAGENS </v>
      </c>
      <c r="E25" s="254" t="str">
        <f>'MEMÓRIA DE CÁLCULO'!D193</f>
        <v>und</v>
      </c>
      <c r="F25" s="284">
        <v>4</v>
      </c>
      <c r="G25" s="265">
        <v>579.87</v>
      </c>
      <c r="H25" s="265">
        <v>191.57</v>
      </c>
      <c r="I25" s="351">
        <f>F25*(G25+H25)</f>
        <v>3085.76</v>
      </c>
      <c r="J25" s="372">
        <f t="shared" si="0"/>
        <v>1.0724914642364053E-2</v>
      </c>
      <c r="K25" s="373">
        <f t="shared" si="1"/>
        <v>0.65787619295281441</v>
      </c>
      <c r="L25" s="374" t="s">
        <v>470</v>
      </c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</row>
    <row r="26" spans="1:24" s="153" customFormat="1" ht="14.25" customHeight="1" x14ac:dyDescent="0.25">
      <c r="A26" s="278" t="s">
        <v>365</v>
      </c>
      <c r="B26" s="253" t="s">
        <v>28</v>
      </c>
      <c r="C26" s="279">
        <v>271608</v>
      </c>
      <c r="D26" s="280" t="s">
        <v>250</v>
      </c>
      <c r="E26" s="281" t="s">
        <v>10</v>
      </c>
      <c r="F26" s="284">
        <f>'MEMÓRIA DE CÁLCULO'!G282</f>
        <v>4.9980000000000002</v>
      </c>
      <c r="G26" s="282">
        <v>517.64</v>
      </c>
      <c r="H26" s="282">
        <v>65.14</v>
      </c>
      <c r="I26" s="346">
        <f>F26*(G26+H26)</f>
        <v>2912.7344400000002</v>
      </c>
      <c r="J26" s="372">
        <f t="shared" si="0"/>
        <v>1.0123544360181628E-2</v>
      </c>
      <c r="K26" s="373">
        <f t="shared" si="1"/>
        <v>0.667999737312996</v>
      </c>
      <c r="L26" s="374" t="s">
        <v>470</v>
      </c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68"/>
      <c r="X26" s="168"/>
    </row>
    <row r="27" spans="1:24" s="146" customFormat="1" ht="14.25" customHeight="1" x14ac:dyDescent="0.25">
      <c r="A27" s="278" t="s">
        <v>93</v>
      </c>
      <c r="B27" s="253" t="s">
        <v>28</v>
      </c>
      <c r="C27" s="279">
        <v>80505</v>
      </c>
      <c r="D27" s="356" t="s">
        <v>383</v>
      </c>
      <c r="E27" s="281" t="s">
        <v>14</v>
      </c>
      <c r="F27" s="284">
        <f>'MEMÓRIA DE CÁLCULO'!G110</f>
        <v>2</v>
      </c>
      <c r="G27" s="282">
        <v>1331.38</v>
      </c>
      <c r="H27" s="282">
        <v>114.83</v>
      </c>
      <c r="I27" s="346">
        <f>(H27+G27)*F27</f>
        <v>2892.42</v>
      </c>
      <c r="J27" s="372">
        <f t="shared" si="0"/>
        <v>1.0052939181876306E-2</v>
      </c>
      <c r="K27" s="373">
        <f t="shared" si="1"/>
        <v>0.67805267649487233</v>
      </c>
      <c r="L27" s="374" t="s">
        <v>470</v>
      </c>
      <c r="M27" s="163"/>
      <c r="N27" s="163"/>
      <c r="O27" s="163"/>
      <c r="P27" s="163"/>
      <c r="Q27" s="163"/>
      <c r="R27" s="163"/>
      <c r="S27" s="163"/>
      <c r="T27" s="163"/>
      <c r="U27" s="163"/>
      <c r="V27" s="163"/>
      <c r="W27" s="163"/>
      <c r="X27" s="163"/>
    </row>
    <row r="28" spans="1:24" ht="14.25" customHeight="1" x14ac:dyDescent="0.25">
      <c r="A28" s="278" t="s">
        <v>100</v>
      </c>
      <c r="B28" s="253" t="s">
        <v>28</v>
      </c>
      <c r="C28" s="279">
        <v>80504</v>
      </c>
      <c r="D28" s="353" t="s">
        <v>260</v>
      </c>
      <c r="E28" s="281" t="s">
        <v>14</v>
      </c>
      <c r="F28" s="284">
        <f>'MEMÓRIA DE CÁLCULO'!G108</f>
        <v>4</v>
      </c>
      <c r="G28" s="282">
        <v>567.96</v>
      </c>
      <c r="H28" s="282">
        <v>114.83</v>
      </c>
      <c r="I28" s="346">
        <f>(H28+G28)*F28</f>
        <v>2731.1600000000003</v>
      </c>
      <c r="J28" s="372">
        <f t="shared" si="0"/>
        <v>9.4924614599447149E-3</v>
      </c>
      <c r="K28" s="373">
        <f t="shared" si="1"/>
        <v>0.68754513795481709</v>
      </c>
      <c r="L28" s="374" t="s">
        <v>470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4.25" customHeight="1" x14ac:dyDescent="0.25">
      <c r="A29" s="278" t="s">
        <v>128</v>
      </c>
      <c r="B29" s="253" t="s">
        <v>28</v>
      </c>
      <c r="C29" s="279">
        <v>190201</v>
      </c>
      <c r="D29" s="280" t="s">
        <v>233</v>
      </c>
      <c r="E29" s="281" t="s">
        <v>10</v>
      </c>
      <c r="F29" s="284">
        <f>'MEMÓRIA DE CÁLCULO'!G207</f>
        <v>4.8</v>
      </c>
      <c r="G29" s="282">
        <v>463.41</v>
      </c>
      <c r="H29" s="282">
        <v>0</v>
      </c>
      <c r="I29" s="346">
        <f>F29*(G29+H29)</f>
        <v>2224.3679999999999</v>
      </c>
      <c r="J29" s="372">
        <f t="shared" si="0"/>
        <v>7.7310474350584749E-3</v>
      </c>
      <c r="K29" s="373">
        <f t="shared" si="1"/>
        <v>0.69527618538987557</v>
      </c>
      <c r="L29" s="374" t="s">
        <v>470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4.25" customHeight="1" x14ac:dyDescent="0.25">
      <c r="A30" s="278" t="s">
        <v>352</v>
      </c>
      <c r="B30" s="253" t="s">
        <v>28</v>
      </c>
      <c r="C30" s="279">
        <v>220309</v>
      </c>
      <c r="D30" s="280" t="s">
        <v>267</v>
      </c>
      <c r="E30" s="281" t="s">
        <v>10</v>
      </c>
      <c r="F30" s="284">
        <f>'MEMÓRIA DE CÁLCULO'!G246</f>
        <v>23.672000000000001</v>
      </c>
      <c r="G30" s="282">
        <v>49.19</v>
      </c>
      <c r="H30" s="282">
        <v>36.39</v>
      </c>
      <c r="I30" s="346">
        <f>(G30+H30)*F30</f>
        <v>2025.8497600000001</v>
      </c>
      <c r="J30" s="372">
        <f t="shared" si="0"/>
        <v>7.0410744044428928E-3</v>
      </c>
      <c r="K30" s="373">
        <f t="shared" si="1"/>
        <v>0.70231725979431847</v>
      </c>
      <c r="L30" s="374" t="s">
        <v>470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4.25" customHeight="1" x14ac:dyDescent="0.25">
      <c r="A31" s="278" t="s">
        <v>363</v>
      </c>
      <c r="B31" s="253" t="s">
        <v>28</v>
      </c>
      <c r="C31" s="279">
        <v>270501</v>
      </c>
      <c r="D31" s="280" t="s">
        <v>248</v>
      </c>
      <c r="E31" s="281" t="s">
        <v>10</v>
      </c>
      <c r="F31" s="284">
        <f>'MEMÓRIA DE CÁLCULO'!G278</f>
        <v>402.9</v>
      </c>
      <c r="G31" s="282">
        <v>1.85</v>
      </c>
      <c r="H31" s="282">
        <v>2.82</v>
      </c>
      <c r="I31" s="346">
        <f>F31*(G31+H31)</f>
        <v>1881.5429999999999</v>
      </c>
      <c r="J31" s="372">
        <f t="shared" si="0"/>
        <v>6.5395196226983249E-3</v>
      </c>
      <c r="K31" s="373">
        <f t="shared" si="1"/>
        <v>0.70885677941701675</v>
      </c>
      <c r="L31" s="374" t="s">
        <v>470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4.25" customHeight="1" x14ac:dyDescent="0.25">
      <c r="A32" s="278" t="s">
        <v>117</v>
      </c>
      <c r="B32" s="253" t="s">
        <v>28</v>
      </c>
      <c r="C32" s="279">
        <v>71293</v>
      </c>
      <c r="D32" s="280" t="s">
        <v>186</v>
      </c>
      <c r="E32" s="281" t="s">
        <v>11</v>
      </c>
      <c r="F32" s="300">
        <f>'MEMÓRIA DE CÁLCULO'!G45</f>
        <v>599.6</v>
      </c>
      <c r="G32" s="282">
        <v>6.59</v>
      </c>
      <c r="H32" s="282">
        <v>3.08</v>
      </c>
      <c r="I32" s="346">
        <f>(G32+H32)*F32</f>
        <v>5798.1320000000005</v>
      </c>
      <c r="J32" s="372">
        <f t="shared" si="0"/>
        <v>2.0152076242209233E-2</v>
      </c>
      <c r="K32" s="373">
        <f t="shared" si="1"/>
        <v>0.72900885565922602</v>
      </c>
      <c r="L32" s="374" t="s">
        <v>470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4.25" customHeight="1" x14ac:dyDescent="0.25">
      <c r="A33" s="333" t="s">
        <v>102</v>
      </c>
      <c r="B33" s="18" t="s">
        <v>28</v>
      </c>
      <c r="C33" s="279">
        <v>180114</v>
      </c>
      <c r="D33" s="334" t="s">
        <v>322</v>
      </c>
      <c r="E33" s="254" t="s">
        <v>10</v>
      </c>
      <c r="F33" s="284">
        <f>'MEMÓRIA DE CÁLCULO'!G196</f>
        <v>1.8900000000000001</v>
      </c>
      <c r="G33" s="282">
        <v>846</v>
      </c>
      <c r="H33" s="282">
        <v>53.45</v>
      </c>
      <c r="I33" s="351">
        <f>F33*(G33+H33)</f>
        <v>1699.9605000000001</v>
      </c>
      <c r="J33" s="372">
        <f t="shared" si="0"/>
        <v>5.9084087090021629E-3</v>
      </c>
      <c r="K33" s="373">
        <f t="shared" si="1"/>
        <v>0.73491726436822813</v>
      </c>
      <c r="L33" s="374" t="s">
        <v>470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4.25" customHeight="1" x14ac:dyDescent="0.25">
      <c r="A34" s="278" t="s">
        <v>460</v>
      </c>
      <c r="B34" s="253" t="s">
        <v>28</v>
      </c>
      <c r="C34" s="279">
        <v>190104</v>
      </c>
      <c r="D34" s="280" t="s">
        <v>461</v>
      </c>
      <c r="E34" s="281" t="s">
        <v>10</v>
      </c>
      <c r="F34" s="284">
        <f>'MEMÓRIA DE CÁLCULO'!G209</f>
        <v>7.25</v>
      </c>
      <c r="G34" s="282">
        <v>213.82</v>
      </c>
      <c r="H34" s="282">
        <v>0</v>
      </c>
      <c r="I34" s="346">
        <f>F34*(G34+H34)</f>
        <v>1550.1949999999999</v>
      </c>
      <c r="J34" s="372">
        <f t="shared" si="0"/>
        <v>5.3878814470404504E-3</v>
      </c>
      <c r="K34" s="373">
        <f t="shared" si="1"/>
        <v>0.74030514581526863</v>
      </c>
      <c r="L34" s="374" t="s">
        <v>470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1.5" customHeight="1" x14ac:dyDescent="0.25">
      <c r="A35" s="333" t="s">
        <v>343</v>
      </c>
      <c r="B35" s="18" t="s">
        <v>28</v>
      </c>
      <c r="C35" s="279">
        <v>180506</v>
      </c>
      <c r="D35" s="334" t="s">
        <v>230</v>
      </c>
      <c r="E35" s="254" t="s">
        <v>10</v>
      </c>
      <c r="F35" s="284">
        <f>'MEMÓRIA DE CÁLCULO'!G200</f>
        <v>4.8</v>
      </c>
      <c r="G35" s="282">
        <v>254.19</v>
      </c>
      <c r="H35" s="282">
        <v>58.15</v>
      </c>
      <c r="I35" s="351">
        <f>F35*(G35+H35)</f>
        <v>1499.2319999999997</v>
      </c>
      <c r="J35" s="372">
        <f t="shared" si="0"/>
        <v>5.210753664932055E-3</v>
      </c>
      <c r="K35" s="373">
        <f t="shared" si="1"/>
        <v>0.74551589948020069</v>
      </c>
      <c r="L35" s="374" t="s">
        <v>470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4.25" customHeight="1" x14ac:dyDescent="0.25">
      <c r="A36" s="278" t="s">
        <v>92</v>
      </c>
      <c r="B36" s="253" t="s">
        <v>28</v>
      </c>
      <c r="C36" s="279">
        <v>71195</v>
      </c>
      <c r="D36" s="280" t="s">
        <v>184</v>
      </c>
      <c r="E36" s="281" t="s">
        <v>11</v>
      </c>
      <c r="F36" s="300">
        <f>'MEMÓRIA DE CÁLCULO'!G41</f>
        <v>115</v>
      </c>
      <c r="G36" s="282">
        <v>2.83</v>
      </c>
      <c r="H36" s="282">
        <v>9.5</v>
      </c>
      <c r="I36" s="346">
        <f>(G36+H36)*F36</f>
        <v>1417.95</v>
      </c>
      <c r="J36" s="372">
        <f t="shared" si="0"/>
        <v>4.9282487027961048E-3</v>
      </c>
      <c r="K36" s="373">
        <f t="shared" si="1"/>
        <v>0.75044414818299676</v>
      </c>
      <c r="L36" s="374" t="s">
        <v>470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4.25" customHeight="1" x14ac:dyDescent="0.25">
      <c r="A37" s="278" t="s">
        <v>351</v>
      </c>
      <c r="B37" s="253" t="s">
        <v>28</v>
      </c>
      <c r="C37" s="279">
        <v>220100</v>
      </c>
      <c r="D37" s="280" t="s">
        <v>266</v>
      </c>
      <c r="E37" s="281" t="s">
        <v>10</v>
      </c>
      <c r="F37" s="284">
        <f>'MEMÓRIA DE CÁLCULO'!G244</f>
        <v>19.37</v>
      </c>
      <c r="G37" s="282">
        <v>48.44</v>
      </c>
      <c r="H37" s="282">
        <v>52.58</v>
      </c>
      <c r="I37" s="346">
        <f>(G37+H37)*F37</f>
        <v>1956.7574</v>
      </c>
      <c r="J37" s="372">
        <f t="shared" si="0"/>
        <v>6.8009359414906573E-3</v>
      </c>
      <c r="K37" s="373">
        <f t="shared" si="1"/>
        <v>0.75724508412448743</v>
      </c>
      <c r="L37" s="374" t="s">
        <v>470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1.5" customHeight="1" x14ac:dyDescent="0.25">
      <c r="A38" s="278" t="s">
        <v>146</v>
      </c>
      <c r="B38" s="253" t="s">
        <v>28</v>
      </c>
      <c r="C38" s="279">
        <v>85003</v>
      </c>
      <c r="D38" s="280" t="s">
        <v>336</v>
      </c>
      <c r="E38" s="281" t="s">
        <v>337</v>
      </c>
      <c r="F38" s="284">
        <f>'MEMÓRIA DE CÁLCULO'!G230</f>
        <v>6</v>
      </c>
      <c r="G38" s="282">
        <v>189.11</v>
      </c>
      <c r="H38" s="282">
        <v>20.46</v>
      </c>
      <c r="I38" s="346">
        <f>(G38+H38)*F38</f>
        <v>1257.42</v>
      </c>
      <c r="J38" s="372">
        <f t="shared" si="0"/>
        <v>4.3703081800274182E-3</v>
      </c>
      <c r="K38" s="373">
        <f t="shared" si="1"/>
        <v>0.7616153923045148</v>
      </c>
      <c r="L38" s="374" t="s">
        <v>470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s="173" customFormat="1" ht="16.5" customHeight="1" x14ac:dyDescent="0.25">
      <c r="A39" s="278" t="s">
        <v>140</v>
      </c>
      <c r="B39" s="253" t="s">
        <v>28</v>
      </c>
      <c r="C39" s="279">
        <v>80542</v>
      </c>
      <c r="D39" s="354" t="s">
        <v>423</v>
      </c>
      <c r="E39" s="281" t="s">
        <v>14</v>
      </c>
      <c r="F39" s="284">
        <f>'MEMÓRIA DE CÁLCULO'!G119</f>
        <v>4</v>
      </c>
      <c r="G39" s="282">
        <v>228.86</v>
      </c>
      <c r="H39" s="282">
        <v>83.25</v>
      </c>
      <c r="I39" s="346">
        <f>(H39+G39)*F39</f>
        <v>1248.44</v>
      </c>
      <c r="J39" s="372">
        <f t="shared" si="0"/>
        <v>4.3390971547083946E-3</v>
      </c>
      <c r="K39" s="373">
        <f t="shared" si="1"/>
        <v>0.76595448945922318</v>
      </c>
      <c r="L39" s="374" t="s">
        <v>470</v>
      </c>
      <c r="M39" s="183"/>
      <c r="N39" s="183"/>
      <c r="O39" s="183"/>
      <c r="P39" s="183"/>
      <c r="Q39" s="183"/>
      <c r="R39" s="183"/>
      <c r="S39" s="183"/>
      <c r="T39" s="183"/>
      <c r="U39" s="183"/>
      <c r="V39" s="183"/>
      <c r="W39" s="183"/>
      <c r="X39" s="183"/>
    </row>
    <row r="40" spans="1:24" ht="14.25" customHeight="1" x14ac:dyDescent="0.25">
      <c r="A40" s="278" t="str">
        <f>'MEMÓRIA DE CÁLCULO'!A169</f>
        <v>5.32</v>
      </c>
      <c r="B40" s="253" t="s">
        <v>28</v>
      </c>
      <c r="C40" s="279">
        <f>'MEMÓRIA DE CÁLCULO'!B169</f>
        <v>80573</v>
      </c>
      <c r="D40" s="280" t="str">
        <f>'MEMÓRIA DE CÁLCULO'!C169</f>
        <v>TORNEIRA DE MESA PARA PcD COM FECHAMENTO AUTOMÁTICO TEMPORIZADO PARA LAVATÓRIO DIÂMETRO DE 1/2"</v>
      </c>
      <c r="E40" s="284" t="str">
        <f>'MEMÓRIA DE CÁLCULO'!D169</f>
        <v>und</v>
      </c>
      <c r="F40" s="284">
        <f>'MEMÓRIA DE CÁLCULO'!G169</f>
        <v>2</v>
      </c>
      <c r="G40" s="282">
        <v>614.39</v>
      </c>
      <c r="H40" s="282">
        <v>9.56</v>
      </c>
      <c r="I40" s="346">
        <f>(H40+G40)*F40</f>
        <v>1247.8999999999999</v>
      </c>
      <c r="J40" s="372">
        <f t="shared" si="0"/>
        <v>4.3372203224509029E-3</v>
      </c>
      <c r="K40" s="373">
        <f t="shared" si="1"/>
        <v>0.77029170978167405</v>
      </c>
      <c r="L40" s="374" t="s">
        <v>470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4.25" customHeight="1" x14ac:dyDescent="0.25">
      <c r="A41" s="278" t="s">
        <v>9</v>
      </c>
      <c r="B41" s="253" t="s">
        <v>28</v>
      </c>
      <c r="C41" s="279">
        <f>VLOOKUP(A41,'MEMÓRIA DE CÁLCULO'!A:G,2,)</f>
        <v>21301</v>
      </c>
      <c r="D41" s="280" t="str">
        <f>VLOOKUP(A41,'MEMÓRIA DE CÁLCULO'!A:G,3,)</f>
        <v>PLACA DE OBRA PLOTADA EM CHAPA METÁLICA 26 , AFIXADA EM CAVALETES DE MADEIRA DE LEI (VIGOTAS 6X12CM) - PADRÃO GOINFRA</v>
      </c>
      <c r="E41" s="281" t="str">
        <f>VLOOKUP(A41,'MEMÓRIA DE CÁLCULO'!A:G,4,)</f>
        <v>m²</v>
      </c>
      <c r="F41" s="281">
        <f>VLOOKUP(A41,'MEMÓRIA DE CÁLCULO'!A:G,7,)</f>
        <v>3</v>
      </c>
      <c r="G41" s="282">
        <v>396.3</v>
      </c>
      <c r="H41" s="282">
        <v>4.12</v>
      </c>
      <c r="I41" s="346">
        <f>(G41+H41)*F41</f>
        <v>1201.26</v>
      </c>
      <c r="J41" s="372">
        <f t="shared" si="0"/>
        <v>4.1751176252483148E-3</v>
      </c>
      <c r="K41" s="373">
        <f t="shared" si="1"/>
        <v>0.77446682740692241</v>
      </c>
      <c r="L41" s="374" t="s">
        <v>470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4.25" customHeight="1" x14ac:dyDescent="0.25">
      <c r="A42" s="278" t="s">
        <v>156</v>
      </c>
      <c r="B42" s="253" t="s">
        <v>28</v>
      </c>
      <c r="C42" s="279">
        <v>72570</v>
      </c>
      <c r="D42" s="280" t="s">
        <v>189</v>
      </c>
      <c r="E42" s="281" t="str">
        <f>VLOOKUP(A42,'MEMÓRIA DE CÁLCULO'!A:G,4,)</f>
        <v>und</v>
      </c>
      <c r="F42" s="300">
        <f>'MEMÓRIA DE CÁLCULO'!G59</f>
        <v>49</v>
      </c>
      <c r="G42" s="282">
        <v>10.039999999999999</v>
      </c>
      <c r="H42" s="282">
        <v>13.77</v>
      </c>
      <c r="I42" s="346">
        <f>(G42+H42)*F42</f>
        <v>1166.6899999999998</v>
      </c>
      <c r="J42" s="372">
        <f t="shared" si="0"/>
        <v>4.05496560461595E-3</v>
      </c>
      <c r="K42" s="373">
        <f t="shared" si="1"/>
        <v>0.77852179301153834</v>
      </c>
      <c r="L42" s="374" t="s">
        <v>470</v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4.25" customHeight="1" x14ac:dyDescent="0.25">
      <c r="A43" s="278" t="s">
        <v>345</v>
      </c>
      <c r="B43" s="253" t="s">
        <v>28</v>
      </c>
      <c r="C43" s="279">
        <v>201302</v>
      </c>
      <c r="D43" s="280" t="s">
        <v>333</v>
      </c>
      <c r="E43" s="281" t="s">
        <v>10</v>
      </c>
      <c r="F43" s="284">
        <f>'MEMÓRIA DE CÁLCULO'!G224</f>
        <v>14.474999999999998</v>
      </c>
      <c r="G43" s="282">
        <v>46.05</v>
      </c>
      <c r="H43" s="282">
        <v>33.31</v>
      </c>
      <c r="I43" s="346">
        <f>(G43+H43)*F43</f>
        <v>1148.7359999999999</v>
      </c>
      <c r="J43" s="372">
        <f t="shared" ref="J43:J74" si="2">I43/$I$136</f>
        <v>3.9925644076696538E-3</v>
      </c>
      <c r="K43" s="373">
        <f t="shared" si="1"/>
        <v>0.78251435741920805</v>
      </c>
      <c r="L43" s="374" t="s">
        <v>470</v>
      </c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4.25" customHeight="1" x14ac:dyDescent="0.25">
      <c r="A44" s="278" t="s">
        <v>347</v>
      </c>
      <c r="B44" s="253" t="s">
        <v>28</v>
      </c>
      <c r="C44" s="279">
        <v>91046</v>
      </c>
      <c r="D44" s="280" t="s">
        <v>339</v>
      </c>
      <c r="E44" s="281" t="s">
        <v>337</v>
      </c>
      <c r="F44" s="284">
        <f>'MEMÓRIA DE CÁLCULO'!G234</f>
        <v>20</v>
      </c>
      <c r="G44" s="282">
        <v>55.51</v>
      </c>
      <c r="H44" s="282">
        <v>1.92</v>
      </c>
      <c r="I44" s="346">
        <f>(G44+H44)*F44</f>
        <v>1148.5999999999999</v>
      </c>
      <c r="J44" s="372">
        <f t="shared" si="2"/>
        <v>3.9920917239899892E-3</v>
      </c>
      <c r="K44" s="373">
        <f t="shared" si="1"/>
        <v>0.78650644914319801</v>
      </c>
      <c r="L44" s="374" t="s">
        <v>470</v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4.25" customHeight="1" x14ac:dyDescent="0.25">
      <c r="A45" s="278" t="s">
        <v>127</v>
      </c>
      <c r="B45" s="253" t="s">
        <v>28</v>
      </c>
      <c r="C45" s="279">
        <v>80526</v>
      </c>
      <c r="D45" s="280" t="s">
        <v>212</v>
      </c>
      <c r="E45" s="281" t="s">
        <v>14</v>
      </c>
      <c r="F45" s="284">
        <f>'MEMÓRIA DE CÁLCULO'!G117</f>
        <v>6</v>
      </c>
      <c r="G45" s="282">
        <v>180.87</v>
      </c>
      <c r="H45" s="282">
        <v>7.17</v>
      </c>
      <c r="I45" s="346">
        <f>(H45+G45)*F45</f>
        <v>1128.24</v>
      </c>
      <c r="J45" s="372">
        <f t="shared" si="2"/>
        <v>3.9213281966519811E-3</v>
      </c>
      <c r="K45" s="373">
        <f t="shared" si="1"/>
        <v>0.79042777733985004</v>
      </c>
      <c r="L45" s="374" t="s">
        <v>470</v>
      </c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4.25" customHeight="1" x14ac:dyDescent="0.25">
      <c r="A46" s="278" t="s">
        <v>119</v>
      </c>
      <c r="B46" s="253" t="s">
        <v>28</v>
      </c>
      <c r="C46" s="279">
        <v>70691</v>
      </c>
      <c r="D46" s="280" t="s">
        <v>187</v>
      </c>
      <c r="E46" s="281" t="s">
        <v>14</v>
      </c>
      <c r="F46" s="300">
        <f>'MEMÓRIA DE CÁLCULO'!G49</f>
        <v>111</v>
      </c>
      <c r="G46" s="282">
        <v>2.69</v>
      </c>
      <c r="H46" s="282">
        <v>7.12</v>
      </c>
      <c r="I46" s="346">
        <f>(G46+H46)*F46</f>
        <v>1088.9100000000001</v>
      </c>
      <c r="J46" s="372">
        <f t="shared" si="2"/>
        <v>3.7846322472313595E-3</v>
      </c>
      <c r="K46" s="373">
        <f t="shared" si="1"/>
        <v>0.79421240958708139</v>
      </c>
      <c r="L46" s="374" t="s">
        <v>470</v>
      </c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4.25" customHeight="1" x14ac:dyDescent="0.25">
      <c r="A47" s="278" t="s">
        <v>286</v>
      </c>
      <c r="B47" s="253" t="s">
        <v>28</v>
      </c>
      <c r="C47" s="279">
        <v>72173</v>
      </c>
      <c r="D47" s="280" t="s">
        <v>202</v>
      </c>
      <c r="E47" s="281" t="s">
        <v>14</v>
      </c>
      <c r="F47" s="300">
        <f>'MEMÓRIA DE CÁLCULO'!G85</f>
        <v>2</v>
      </c>
      <c r="G47" s="282">
        <v>240.57</v>
      </c>
      <c r="H47" s="282">
        <v>285.18</v>
      </c>
      <c r="I47" s="346">
        <f>(G47+H47)*F47</f>
        <v>1051.5</v>
      </c>
      <c r="J47" s="372">
        <f t="shared" si="2"/>
        <v>3.6546094791707067E-3</v>
      </c>
      <c r="K47" s="373">
        <f t="shared" si="1"/>
        <v>0.79786701906625213</v>
      </c>
      <c r="L47" s="374" t="s">
        <v>470</v>
      </c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4.25" customHeight="1" x14ac:dyDescent="0.25">
      <c r="A48" s="333" t="s">
        <v>94</v>
      </c>
      <c r="B48" s="18" t="s">
        <v>28</v>
      </c>
      <c r="C48" s="279">
        <f>VLOOKUP(A48,'MEMÓRIA DE CÁLCULO'!A:G,2,)</f>
        <v>120212</v>
      </c>
      <c r="D48" s="334" t="str">
        <f>VLOOKUP(A48,'MEMÓRIA DE CÁLCULO'!A:G,3,)</f>
        <v xml:space="preserve"> IMPERMEABILIZAÇÃO FLEXÍVEL INCLUSIVE BASE (TRANSIÇÃO) SEMI FLEXIVEL</v>
      </c>
      <c r="E48" s="254" t="str">
        <f>VLOOKUP(A48,'MEMÓRIA DE CÁLCULO'!A:G,4,)</f>
        <v>m²</v>
      </c>
      <c r="F48" s="284">
        <f>VLOOKUP(A48,'MEMÓRIA DE CÁLCULO'!A:G,7,)</f>
        <v>264</v>
      </c>
      <c r="G48" s="282">
        <v>57.51</v>
      </c>
      <c r="H48" s="282">
        <v>29.51</v>
      </c>
      <c r="I48" s="351">
        <f>(H48+G48)*F48</f>
        <v>22973.279999999999</v>
      </c>
      <c r="J48" s="372">
        <f t="shared" si="2"/>
        <v>7.98462832673731E-2</v>
      </c>
      <c r="K48" s="373">
        <f t="shared" si="1"/>
        <v>0.87771330233362521</v>
      </c>
      <c r="L48" s="374" t="s">
        <v>470</v>
      </c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4.25" customHeight="1" x14ac:dyDescent="0.25">
      <c r="A49" s="278" t="s">
        <v>359</v>
      </c>
      <c r="B49" s="253" t="s">
        <v>28</v>
      </c>
      <c r="C49" s="279">
        <v>261560</v>
      </c>
      <c r="D49" s="280" t="s">
        <v>245</v>
      </c>
      <c r="E49" s="281" t="s">
        <v>10</v>
      </c>
      <c r="F49" s="281">
        <v>37.380000000000003</v>
      </c>
      <c r="G49" s="282">
        <v>6.82</v>
      </c>
      <c r="H49" s="282">
        <v>18.47</v>
      </c>
      <c r="I49" s="346">
        <f>F49*(G49+H49)</f>
        <v>945.34019999999998</v>
      </c>
      <c r="J49" s="372">
        <f t="shared" si="2"/>
        <v>3.2856388549321273E-3</v>
      </c>
      <c r="K49" s="373">
        <f t="shared" si="1"/>
        <v>0.88099894118855737</v>
      </c>
      <c r="L49" s="374" t="s">
        <v>470</v>
      </c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4.25" customHeight="1" x14ac:dyDescent="0.25">
      <c r="A50" s="278" t="s">
        <v>356</v>
      </c>
      <c r="B50" s="253" t="s">
        <v>28</v>
      </c>
      <c r="C50" s="279">
        <v>230176</v>
      </c>
      <c r="D50" s="280" t="s">
        <v>242</v>
      </c>
      <c r="E50" s="281" t="s">
        <v>14</v>
      </c>
      <c r="F50" s="284">
        <v>6</v>
      </c>
      <c r="G50" s="282">
        <v>135.55000000000001</v>
      </c>
      <c r="H50" s="282">
        <v>16.73</v>
      </c>
      <c r="I50" s="346">
        <f>(G50+H50)*F50</f>
        <v>913.68000000000006</v>
      </c>
      <c r="J50" s="372">
        <f t="shared" si="2"/>
        <v>3.175600179675408E-3</v>
      </c>
      <c r="K50" s="373">
        <f t="shared" si="1"/>
        <v>0.88417454136823281</v>
      </c>
      <c r="L50" s="374" t="s">
        <v>470</v>
      </c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4.25" customHeight="1" x14ac:dyDescent="0.25">
      <c r="A51" s="333" t="s">
        <v>400</v>
      </c>
      <c r="B51" s="18" t="s">
        <v>28</v>
      </c>
      <c r="C51" s="279">
        <v>180115</v>
      </c>
      <c r="D51" s="334" t="s">
        <v>401</v>
      </c>
      <c r="E51" s="254" t="s">
        <v>10</v>
      </c>
      <c r="F51" s="284">
        <f>'MEMÓRIA DE CÁLCULO'!G203</f>
        <v>1</v>
      </c>
      <c r="G51" s="282">
        <v>836.59</v>
      </c>
      <c r="H51" s="282">
        <v>57.02</v>
      </c>
      <c r="I51" s="351">
        <f>F51*(G51+H51)</f>
        <v>893.61</v>
      </c>
      <c r="J51" s="372">
        <f t="shared" si="2"/>
        <v>3.1058445807719782E-3</v>
      </c>
      <c r="K51" s="373">
        <f t="shared" si="1"/>
        <v>0.88728038594900482</v>
      </c>
      <c r="L51" s="374" t="s">
        <v>470</v>
      </c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29.25" customHeight="1" x14ac:dyDescent="0.25">
      <c r="A52" s="278" t="s">
        <v>364</v>
      </c>
      <c r="B52" s="253" t="s">
        <v>28</v>
      </c>
      <c r="C52" s="279">
        <v>270810</v>
      </c>
      <c r="D52" s="280" t="s">
        <v>249</v>
      </c>
      <c r="E52" s="281" t="s">
        <v>14</v>
      </c>
      <c r="F52" s="284">
        <f>'MEMÓRIA DE CÁLCULO'!G280</f>
        <v>1</v>
      </c>
      <c r="G52" s="368">
        <v>882</v>
      </c>
      <c r="H52" s="369">
        <v>6.66</v>
      </c>
      <c r="I52" s="346">
        <f>F52*(G52+H52)</f>
        <v>888.66</v>
      </c>
      <c r="J52" s="372">
        <f t="shared" si="2"/>
        <v>3.0886402850783075E-3</v>
      </c>
      <c r="K52" s="373">
        <f t="shared" si="1"/>
        <v>0.89036902623408309</v>
      </c>
      <c r="L52" s="374" t="s">
        <v>470</v>
      </c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s="173" customFormat="1" ht="14.25" customHeight="1" thickBot="1" x14ac:dyDescent="0.3">
      <c r="A53" s="278" t="s">
        <v>157</v>
      </c>
      <c r="B53" s="286" t="s">
        <v>28</v>
      </c>
      <c r="C53" s="287">
        <v>72579</v>
      </c>
      <c r="D53" s="244" t="s">
        <v>281</v>
      </c>
      <c r="E53" s="288" t="s">
        <v>14</v>
      </c>
      <c r="F53" s="363">
        <f>'MEMÓRIA DE CÁLCULO'!G61</f>
        <v>32</v>
      </c>
      <c r="G53" s="282">
        <v>12.3</v>
      </c>
      <c r="H53" s="282">
        <v>15.2</v>
      </c>
      <c r="I53" s="347">
        <f>(G53+H53)*F53</f>
        <v>880</v>
      </c>
      <c r="J53" s="372">
        <f t="shared" si="2"/>
        <v>3.0585414566526125E-3</v>
      </c>
      <c r="K53" s="373">
        <f t="shared" si="1"/>
        <v>0.89342756769073572</v>
      </c>
      <c r="L53" s="374" t="s">
        <v>470</v>
      </c>
      <c r="M53" s="183"/>
      <c r="N53" s="183"/>
      <c r="O53" s="183"/>
      <c r="P53" s="183"/>
      <c r="Q53" s="183"/>
      <c r="R53" s="183"/>
      <c r="S53" s="183"/>
      <c r="T53" s="183"/>
      <c r="U53" s="183"/>
      <c r="V53" s="183"/>
      <c r="W53" s="183"/>
      <c r="X53" s="183"/>
    </row>
    <row r="54" spans="1:24" ht="26.25" customHeight="1" x14ac:dyDescent="0.25">
      <c r="A54" s="278" t="s">
        <v>295</v>
      </c>
      <c r="B54" s="256" t="s">
        <v>371</v>
      </c>
      <c r="C54" s="301" t="s">
        <v>196</v>
      </c>
      <c r="D54" s="302" t="s">
        <v>208</v>
      </c>
      <c r="E54" s="303" t="s">
        <v>14</v>
      </c>
      <c r="F54" s="304">
        <f>'MEMÓRIA DE CÁLCULO'!G103</f>
        <v>2</v>
      </c>
      <c r="G54" s="305">
        <v>422.49</v>
      </c>
      <c r="H54" s="305">
        <f>3.19+4.4</f>
        <v>7.59</v>
      </c>
      <c r="I54" s="349">
        <f>(G54+H54)*F54</f>
        <v>860.16</v>
      </c>
      <c r="J54" s="372">
        <f t="shared" si="2"/>
        <v>2.9895852492662625E-3</v>
      </c>
      <c r="K54" s="373">
        <f t="shared" si="1"/>
        <v>0.89641715294000202</v>
      </c>
      <c r="L54" s="374" t="s">
        <v>470</v>
      </c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40.5" customHeight="1" x14ac:dyDescent="0.25">
      <c r="A55" s="278" t="s">
        <v>287</v>
      </c>
      <c r="B55" s="253" t="s">
        <v>28</v>
      </c>
      <c r="C55" s="279">
        <v>72172</v>
      </c>
      <c r="D55" s="357" t="s">
        <v>282</v>
      </c>
      <c r="E55" s="281" t="s">
        <v>14</v>
      </c>
      <c r="F55" s="300">
        <f>'MEMÓRIA DE CÁLCULO'!G87</f>
        <v>2</v>
      </c>
      <c r="G55" s="282">
        <v>237.06</v>
      </c>
      <c r="H55" s="282">
        <v>190.12</v>
      </c>
      <c r="I55" s="346">
        <f>(G55+H55)*F55</f>
        <v>854.36</v>
      </c>
      <c r="J55" s="372">
        <f t="shared" si="2"/>
        <v>2.9694266805746885E-3</v>
      </c>
      <c r="K55" s="373">
        <f t="shared" si="1"/>
        <v>0.89938657962057666</v>
      </c>
      <c r="L55" s="374" t="s">
        <v>470</v>
      </c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4.25" customHeight="1" x14ac:dyDescent="0.25">
      <c r="A56" s="278" t="s">
        <v>354</v>
      </c>
      <c r="B56" s="253" t="s">
        <v>28</v>
      </c>
      <c r="C56" s="279">
        <v>230102</v>
      </c>
      <c r="D56" s="280" t="s">
        <v>326</v>
      </c>
      <c r="E56" s="281" t="s">
        <v>14</v>
      </c>
      <c r="F56" s="284">
        <v>6</v>
      </c>
      <c r="G56" s="282">
        <v>109.9</v>
      </c>
      <c r="H56" s="282">
        <v>26.69</v>
      </c>
      <c r="I56" s="346">
        <f>(G56+H56)*F56</f>
        <v>819.54</v>
      </c>
      <c r="J56" s="372">
        <f t="shared" si="2"/>
        <v>2.848405756119411E-3</v>
      </c>
      <c r="K56" s="373">
        <f t="shared" si="1"/>
        <v>0.90223498537669611</v>
      </c>
      <c r="L56" s="374" t="s">
        <v>470</v>
      </c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</row>
    <row r="57" spans="1:24" ht="14.25" customHeight="1" x14ac:dyDescent="0.25">
      <c r="A57" s="333" t="s">
        <v>101</v>
      </c>
      <c r="B57" s="18" t="s">
        <v>28</v>
      </c>
      <c r="C57" s="279">
        <v>170101</v>
      </c>
      <c r="D57" s="265" t="s">
        <v>395</v>
      </c>
      <c r="E57" s="254" t="s">
        <v>14</v>
      </c>
      <c r="F57" s="284">
        <v>1</v>
      </c>
      <c r="G57" s="265">
        <v>542.72</v>
      </c>
      <c r="H57" s="265">
        <v>191.57</v>
      </c>
      <c r="I57" s="351">
        <f>F57*(G57+H57)</f>
        <v>734.29</v>
      </c>
      <c r="J57" s="372">
        <f t="shared" si="2"/>
        <v>2.5521095525061896E-3</v>
      </c>
      <c r="K57" s="373">
        <f t="shared" si="1"/>
        <v>0.90478709492920228</v>
      </c>
      <c r="L57" s="374" t="s">
        <v>470</v>
      </c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</row>
    <row r="58" spans="1:24" ht="14.25" customHeight="1" x14ac:dyDescent="0.25">
      <c r="A58" s="278" t="s">
        <v>360</v>
      </c>
      <c r="B58" s="253" t="s">
        <v>28</v>
      </c>
      <c r="C58" s="279">
        <v>261008</v>
      </c>
      <c r="D58" s="280" t="s">
        <v>246</v>
      </c>
      <c r="E58" s="281" t="s">
        <v>10</v>
      </c>
      <c r="F58" s="284">
        <f>'MEMÓRIA DE CÁLCULO'!G268</f>
        <v>35.799999999999997</v>
      </c>
      <c r="G58" s="282">
        <v>7.7</v>
      </c>
      <c r="H58" s="282">
        <v>12.03</v>
      </c>
      <c r="I58" s="346">
        <f>F58*(G58+H58)</f>
        <v>706.33399999999995</v>
      </c>
      <c r="J58" s="372">
        <f t="shared" si="2"/>
        <v>2.4549452514128025E-3</v>
      </c>
      <c r="K58" s="373">
        <f t="shared" si="1"/>
        <v>0.90724204018061505</v>
      </c>
      <c r="L58" s="374" t="s">
        <v>470</v>
      </c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</row>
    <row r="59" spans="1:24" ht="14.25" customHeight="1" x14ac:dyDescent="0.25">
      <c r="A59" s="278" t="s">
        <v>165</v>
      </c>
      <c r="B59" s="256" t="s">
        <v>370</v>
      </c>
      <c r="C59" s="301" t="s">
        <v>196</v>
      </c>
      <c r="D59" s="302" t="s">
        <v>197</v>
      </c>
      <c r="E59" s="303" t="s">
        <v>14</v>
      </c>
      <c r="F59" s="304">
        <f>'MEMÓRIA DE CÁLCULO'!G75</f>
        <v>13</v>
      </c>
      <c r="G59" s="305">
        <v>30.9</v>
      </c>
      <c r="H59" s="305">
        <v>16.98</v>
      </c>
      <c r="I59" s="349">
        <f>(G59+H59)*F59</f>
        <v>622.43999999999994</v>
      </c>
      <c r="J59" s="372">
        <f t="shared" si="2"/>
        <v>2.163361982135059E-3</v>
      </c>
      <c r="K59" s="373">
        <f t="shared" si="1"/>
        <v>0.90940540216275012</v>
      </c>
      <c r="L59" s="374" t="s">
        <v>470</v>
      </c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</row>
    <row r="60" spans="1:24" ht="18" customHeight="1" x14ac:dyDescent="0.25">
      <c r="A60" s="278" t="s">
        <v>464</v>
      </c>
      <c r="B60" s="253" t="s">
        <v>28</v>
      </c>
      <c r="C60" s="279">
        <v>20106</v>
      </c>
      <c r="D60" s="265" t="s">
        <v>463</v>
      </c>
      <c r="E60" s="281" t="s">
        <v>10</v>
      </c>
      <c r="F60" s="284">
        <f>2.5*5*5</f>
        <v>62.5</v>
      </c>
      <c r="G60" s="282">
        <v>0</v>
      </c>
      <c r="H60" s="282">
        <v>8.58</v>
      </c>
      <c r="I60" s="346">
        <f>(G60+H60)*F60</f>
        <v>536.25</v>
      </c>
      <c r="J60" s="372">
        <f t="shared" si="2"/>
        <v>1.8637987001476858E-3</v>
      </c>
      <c r="K60" s="373">
        <f t="shared" si="1"/>
        <v>0.91126920086289775</v>
      </c>
      <c r="L60" s="374" t="s">
        <v>470</v>
      </c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</row>
    <row r="61" spans="1:24" ht="14.25" customHeight="1" x14ac:dyDescent="0.25">
      <c r="A61" s="278" t="s">
        <v>407</v>
      </c>
      <c r="B61" s="253" t="s">
        <v>28</v>
      </c>
      <c r="C61" s="279">
        <v>230202</v>
      </c>
      <c r="D61" s="280" t="s">
        <v>406</v>
      </c>
      <c r="E61" s="281" t="s">
        <v>14</v>
      </c>
      <c r="F61" s="284">
        <v>21</v>
      </c>
      <c r="G61" s="282">
        <v>12.99</v>
      </c>
      <c r="H61" s="282">
        <v>11.79</v>
      </c>
      <c r="I61" s="346">
        <f>(G61+H61)*F61</f>
        <v>520.38</v>
      </c>
      <c r="J61" s="372">
        <f t="shared" si="2"/>
        <v>1.808640685469189E-3</v>
      </c>
      <c r="K61" s="373">
        <f t="shared" si="1"/>
        <v>0.91307784154836691</v>
      </c>
      <c r="L61" s="374" t="s">
        <v>470</v>
      </c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</row>
    <row r="62" spans="1:24" ht="14.25" customHeight="1" x14ac:dyDescent="0.25">
      <c r="A62" s="278" t="s">
        <v>372</v>
      </c>
      <c r="B62" s="253" t="s">
        <v>28</v>
      </c>
      <c r="C62" s="279">
        <v>81543</v>
      </c>
      <c r="D62" s="280" t="str">
        <f>'MEMÓRIA DE CÁLCULO'!C167</f>
        <v xml:space="preserve"> LAVATÓRIO DE CANTO SEM COLUNA </v>
      </c>
      <c r="E62" s="284" t="str">
        <f>'MEMÓRIA DE CÁLCULO'!D168</f>
        <v>und</v>
      </c>
      <c r="F62" s="284">
        <f>'MEMÓRIA DE CÁLCULO'!G167</f>
        <v>2</v>
      </c>
      <c r="G62" s="282">
        <v>179.9</v>
      </c>
      <c r="H62" s="282">
        <v>78.459999999999994</v>
      </c>
      <c r="I62" s="346">
        <f>(H62+G62)*F62</f>
        <v>516.72</v>
      </c>
      <c r="J62" s="372">
        <f t="shared" si="2"/>
        <v>1.7959199335017477E-3</v>
      </c>
      <c r="K62" s="373">
        <f t="shared" si="1"/>
        <v>0.91487376148186861</v>
      </c>
      <c r="L62" s="374" t="s">
        <v>470</v>
      </c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</row>
    <row r="63" spans="1:24" ht="14.25" customHeight="1" x14ac:dyDescent="0.25">
      <c r="A63" s="278" t="s">
        <v>361</v>
      </c>
      <c r="B63" s="253" t="s">
        <v>28</v>
      </c>
      <c r="C63" s="279">
        <v>261504</v>
      </c>
      <c r="D63" s="280" t="s">
        <v>247</v>
      </c>
      <c r="E63" s="281" t="s">
        <v>10</v>
      </c>
      <c r="F63" s="284">
        <f>'MEMÓRIA DE CÁLCULO'!G270</f>
        <v>35.799999999999997</v>
      </c>
      <c r="G63" s="282">
        <v>2.23</v>
      </c>
      <c r="H63" s="282">
        <v>12.03</v>
      </c>
      <c r="I63" s="346">
        <f>F63*(G63+H63)</f>
        <v>510.50799999999992</v>
      </c>
      <c r="J63" s="372">
        <f t="shared" si="2"/>
        <v>1.7743294113100132E-3</v>
      </c>
      <c r="K63" s="373">
        <f t="shared" si="1"/>
        <v>0.91664809089317867</v>
      </c>
      <c r="L63" s="374" t="s">
        <v>470</v>
      </c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</row>
    <row r="64" spans="1:24" ht="14.25" customHeight="1" x14ac:dyDescent="0.25">
      <c r="A64" s="278" t="s">
        <v>350</v>
      </c>
      <c r="B64" s="253" t="s">
        <v>28</v>
      </c>
      <c r="C64" s="279">
        <v>221120</v>
      </c>
      <c r="D64" s="280" t="s">
        <v>325</v>
      </c>
      <c r="E64" s="281" t="s">
        <v>10</v>
      </c>
      <c r="F64" s="284">
        <f>'MEMÓRIA DE CÁLCULO'!G242</f>
        <v>2</v>
      </c>
      <c r="G64" s="282">
        <v>195.67</v>
      </c>
      <c r="H64" s="282">
        <v>31.64</v>
      </c>
      <c r="I64" s="346">
        <f>(G64+H64)*F64</f>
        <v>454.62</v>
      </c>
      <c r="J64" s="372">
        <f t="shared" si="2"/>
        <v>1.5800842238902393E-3</v>
      </c>
      <c r="K64" s="373">
        <f t="shared" si="1"/>
        <v>0.91822817511706889</v>
      </c>
      <c r="L64" s="374" t="s">
        <v>470</v>
      </c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</row>
    <row r="65" spans="1:24" s="149" customFormat="1" ht="14.25" customHeight="1" x14ac:dyDescent="0.25">
      <c r="A65" s="278" t="s">
        <v>89</v>
      </c>
      <c r="B65" s="253" t="s">
        <v>28</v>
      </c>
      <c r="C65" s="279">
        <v>30104</v>
      </c>
      <c r="D65" s="280" t="s">
        <v>183</v>
      </c>
      <c r="E65" s="281" t="str">
        <f>VLOOKUP(A65,'MEMÓRIA DE CÁLCULO'!A:G,4,)</f>
        <v>m³</v>
      </c>
      <c r="F65" s="284">
        <f>'MEMÓRIA DE CÁLCULO'!G31</f>
        <v>4.58</v>
      </c>
      <c r="G65" s="282">
        <v>96.8</v>
      </c>
      <c r="H65" s="282">
        <v>0</v>
      </c>
      <c r="I65" s="346">
        <f>(G65+H65)*F65</f>
        <v>443.34399999999999</v>
      </c>
      <c r="J65" s="372">
        <f t="shared" si="2"/>
        <v>1.5408931858615861E-3</v>
      </c>
      <c r="K65" s="373">
        <f t="shared" si="1"/>
        <v>0.91976906830293048</v>
      </c>
      <c r="L65" s="374" t="s">
        <v>470</v>
      </c>
      <c r="M65" s="157"/>
      <c r="N65" s="157"/>
      <c r="O65" s="157"/>
      <c r="P65" s="157"/>
      <c r="Q65" s="157"/>
      <c r="R65" s="157"/>
      <c r="S65" s="157"/>
      <c r="T65" s="157"/>
      <c r="U65" s="157"/>
      <c r="V65" s="157"/>
      <c r="W65" s="157"/>
      <c r="X65" s="157"/>
    </row>
    <row r="66" spans="1:24" s="149" customFormat="1" ht="14.25" customHeight="1" x14ac:dyDescent="0.25">
      <c r="A66" s="278" t="s">
        <v>321</v>
      </c>
      <c r="B66" s="253" t="s">
        <v>28</v>
      </c>
      <c r="C66" s="279">
        <v>81850</v>
      </c>
      <c r="D66" s="280" t="s">
        <v>373</v>
      </c>
      <c r="E66" s="281" t="s">
        <v>14</v>
      </c>
      <c r="F66" s="284">
        <f>'MEMÓRIA DE CÁLCULO'!G165</f>
        <v>1</v>
      </c>
      <c r="G66" s="282">
        <v>218.41</v>
      </c>
      <c r="H66" s="282">
        <v>224.36</v>
      </c>
      <c r="I66" s="346">
        <f>(H66+G66)*F66</f>
        <v>442.77</v>
      </c>
      <c r="J66" s="372">
        <f t="shared" si="2"/>
        <v>1.5388981826841785E-3</v>
      </c>
      <c r="K66" s="373">
        <f t="shared" si="1"/>
        <v>0.92130796648561464</v>
      </c>
      <c r="L66" s="374" t="s">
        <v>470</v>
      </c>
      <c r="M66" s="157"/>
      <c r="N66" s="157"/>
      <c r="O66" s="157"/>
      <c r="P66" s="157"/>
      <c r="Q66" s="157"/>
      <c r="R66" s="157"/>
      <c r="S66" s="157"/>
      <c r="T66" s="157"/>
      <c r="U66" s="157"/>
      <c r="V66" s="157"/>
      <c r="W66" s="157"/>
      <c r="X66" s="157"/>
    </row>
    <row r="67" spans="1:24" ht="14.25" customHeight="1" x14ac:dyDescent="0.25">
      <c r="A67" s="278" t="s">
        <v>147</v>
      </c>
      <c r="B67" s="253" t="s">
        <v>28</v>
      </c>
      <c r="C67" s="279">
        <v>80564</v>
      </c>
      <c r="D67" s="280" t="s">
        <v>215</v>
      </c>
      <c r="E67" s="281" t="s">
        <v>14</v>
      </c>
      <c r="F67" s="284">
        <f>'MEMÓRIA DE CÁLCULO'!G125</f>
        <v>10</v>
      </c>
      <c r="G67" s="282">
        <v>25.94</v>
      </c>
      <c r="H67" s="282">
        <v>17.22</v>
      </c>
      <c r="I67" s="346">
        <f>(H67+G67)*F67</f>
        <v>431.59999999999997</v>
      </c>
      <c r="J67" s="372">
        <f t="shared" si="2"/>
        <v>1.5000755598764402E-3</v>
      </c>
      <c r="K67" s="373">
        <f t="shared" si="1"/>
        <v>0.92280804204549105</v>
      </c>
      <c r="L67" s="374" t="s">
        <v>470</v>
      </c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</row>
    <row r="68" spans="1:24" ht="14.25" customHeight="1" x14ac:dyDescent="0.25">
      <c r="A68" s="278" t="s">
        <v>288</v>
      </c>
      <c r="B68" s="253" t="s">
        <v>28</v>
      </c>
      <c r="C68" s="279">
        <v>71455</v>
      </c>
      <c r="D68" s="280" t="s">
        <v>203</v>
      </c>
      <c r="E68" s="281" t="s">
        <v>14</v>
      </c>
      <c r="F68" s="300">
        <f>'MEMÓRIA DE CÁLCULO'!G89</f>
        <v>6</v>
      </c>
      <c r="G68" s="282">
        <v>162.13999999999999</v>
      </c>
      <c r="H68" s="282">
        <v>47.53</v>
      </c>
      <c r="I68" s="346">
        <f>(G68+H68)*F68</f>
        <v>1258.02</v>
      </c>
      <c r="J68" s="372">
        <f t="shared" si="2"/>
        <v>4.372393549202408E-3</v>
      </c>
      <c r="K68" s="373">
        <f t="shared" si="1"/>
        <v>0.92718043559469343</v>
      </c>
      <c r="L68" s="374" t="s">
        <v>470</v>
      </c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</row>
    <row r="69" spans="1:24" ht="14.25" customHeight="1" x14ac:dyDescent="0.25">
      <c r="A69" s="278" t="s">
        <v>149</v>
      </c>
      <c r="B69" s="253" t="s">
        <v>28</v>
      </c>
      <c r="C69" s="279">
        <v>80925</v>
      </c>
      <c r="D69" s="280" t="s">
        <v>218</v>
      </c>
      <c r="E69" s="281" t="s">
        <v>14</v>
      </c>
      <c r="F69" s="284">
        <f>'MEMÓRIA DE CÁLCULO'!G133</f>
        <v>3</v>
      </c>
      <c r="G69" s="282">
        <v>100.92</v>
      </c>
      <c r="H69" s="282">
        <v>29.18</v>
      </c>
      <c r="I69" s="346">
        <f>(H69+G69)*F69</f>
        <v>390.29999999999995</v>
      </c>
      <c r="J69" s="372">
        <f t="shared" si="2"/>
        <v>1.3565326483312664E-3</v>
      </c>
      <c r="K69" s="373">
        <f t="shared" si="1"/>
        <v>0.92853696824302467</v>
      </c>
      <c r="L69" s="374" t="s">
        <v>470</v>
      </c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</row>
    <row r="70" spans="1:24" ht="14.25" customHeight="1" x14ac:dyDescent="0.25">
      <c r="A70" s="278" t="s">
        <v>290</v>
      </c>
      <c r="B70" s="253" t="s">
        <v>28</v>
      </c>
      <c r="C70" s="279">
        <v>71171</v>
      </c>
      <c r="D70" s="265" t="s">
        <v>283</v>
      </c>
      <c r="E70" s="281" t="s">
        <v>14</v>
      </c>
      <c r="F70" s="300">
        <f>'MEMÓRIA DE CÁLCULO'!G93</f>
        <v>15</v>
      </c>
      <c r="G70" s="282">
        <v>11.26</v>
      </c>
      <c r="H70" s="282">
        <v>14.25</v>
      </c>
      <c r="I70" s="346">
        <f>(G70+H70)*F70</f>
        <v>382.65</v>
      </c>
      <c r="J70" s="372">
        <f t="shared" si="2"/>
        <v>1.3299441913501386E-3</v>
      </c>
      <c r="K70" s="373">
        <f t="shared" si="1"/>
        <v>0.9298669124343748</v>
      </c>
      <c r="L70" s="375" t="s">
        <v>471</v>
      </c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</row>
    <row r="71" spans="1:24" ht="14.25" customHeight="1" x14ac:dyDescent="0.25">
      <c r="A71" s="278" t="s">
        <v>391</v>
      </c>
      <c r="B71" s="253" t="s">
        <v>28</v>
      </c>
      <c r="C71" s="279">
        <v>80734</v>
      </c>
      <c r="D71" s="280" t="s">
        <v>454</v>
      </c>
      <c r="E71" s="284" t="str">
        <f>'MEMÓRIA DE CÁLCULO'!D170</f>
        <v>und</v>
      </c>
      <c r="F71" s="284">
        <v>6</v>
      </c>
      <c r="G71" s="282">
        <v>49.06</v>
      </c>
      <c r="H71" s="282">
        <v>10.68</v>
      </c>
      <c r="I71" s="346">
        <f>(H71+G71)*F71</f>
        <v>358.44</v>
      </c>
      <c r="J71" s="372">
        <f t="shared" si="2"/>
        <v>1.2457995451392754E-3</v>
      </c>
      <c r="K71" s="373">
        <f t="shared" si="1"/>
        <v>0.93111271197951406</v>
      </c>
      <c r="L71" s="375" t="s">
        <v>471</v>
      </c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</row>
    <row r="72" spans="1:24" ht="14.25" customHeight="1" x14ac:dyDescent="0.25">
      <c r="A72" s="278" t="s">
        <v>355</v>
      </c>
      <c r="B72" s="253" t="s">
        <v>28</v>
      </c>
      <c r="C72" s="279">
        <v>230174</v>
      </c>
      <c r="D72" s="280" t="s">
        <v>241</v>
      </c>
      <c r="E72" s="281" t="s">
        <v>14</v>
      </c>
      <c r="F72" s="284">
        <v>4</v>
      </c>
      <c r="G72" s="282">
        <v>72.25</v>
      </c>
      <c r="H72" s="282">
        <v>16.73</v>
      </c>
      <c r="I72" s="346">
        <f>(G72+H72)*F72</f>
        <v>355.92</v>
      </c>
      <c r="J72" s="372">
        <f t="shared" si="2"/>
        <v>1.2370409946043158E-3</v>
      </c>
      <c r="K72" s="373">
        <f t="shared" si="1"/>
        <v>0.93234975297411837</v>
      </c>
      <c r="L72" s="375" t="s">
        <v>471</v>
      </c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</row>
    <row r="73" spans="1:24" ht="14.25" customHeight="1" x14ac:dyDescent="0.25">
      <c r="A73" s="278" t="s">
        <v>457</v>
      </c>
      <c r="B73" s="253" t="s">
        <v>28</v>
      </c>
      <c r="C73" s="279">
        <v>80742</v>
      </c>
      <c r="D73" s="280" t="s">
        <v>456</v>
      </c>
      <c r="E73" s="284" t="str">
        <f>'MEMÓRIA DE CÁLCULO'!D172</f>
        <v>und</v>
      </c>
      <c r="F73" s="284">
        <v>7</v>
      </c>
      <c r="G73" s="282">
        <v>40.1</v>
      </c>
      <c r="H73" s="282">
        <v>10.68</v>
      </c>
      <c r="I73" s="346">
        <f>(H73+G73)*F73</f>
        <v>355.46000000000004</v>
      </c>
      <c r="J73" s="372">
        <f t="shared" si="2"/>
        <v>1.2354422115701566E-3</v>
      </c>
      <c r="K73" s="373">
        <f t="shared" si="1"/>
        <v>0.9335851951856885</v>
      </c>
      <c r="L73" s="375" t="s">
        <v>471</v>
      </c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</row>
    <row r="74" spans="1:24" ht="14.25" customHeight="1" x14ac:dyDescent="0.25">
      <c r="A74" s="278" t="s">
        <v>458</v>
      </c>
      <c r="B74" s="253" t="s">
        <v>28</v>
      </c>
      <c r="C74" s="279">
        <v>80533</v>
      </c>
      <c r="D74" s="280" t="s">
        <v>455</v>
      </c>
      <c r="E74" s="284" t="str">
        <f>'MEMÓRIA DE CÁLCULO'!D171</f>
        <v>und</v>
      </c>
      <c r="F74" s="284">
        <v>6</v>
      </c>
      <c r="G74" s="282">
        <v>44.43</v>
      </c>
      <c r="H74" s="282">
        <v>13.76</v>
      </c>
      <c r="I74" s="346">
        <f>(H74+G74)*F74</f>
        <v>349.14</v>
      </c>
      <c r="J74" s="372">
        <f t="shared" si="2"/>
        <v>1.2134763229269239E-3</v>
      </c>
      <c r="K74" s="373">
        <f t="shared" si="1"/>
        <v>0.9347986715086154</v>
      </c>
      <c r="L74" s="375" t="s">
        <v>471</v>
      </c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</row>
    <row r="75" spans="1:24" ht="14.25" customHeight="1" x14ac:dyDescent="0.25">
      <c r="A75" s="278" t="s">
        <v>253</v>
      </c>
      <c r="B75" s="253" t="s">
        <v>28</v>
      </c>
      <c r="C75" s="279">
        <v>20165</v>
      </c>
      <c r="D75" s="280" t="s">
        <v>181</v>
      </c>
      <c r="E75" s="281" t="s">
        <v>11</v>
      </c>
      <c r="F75" s="281">
        <f>'MEMÓRIA DE CÁLCULO'!G14</f>
        <v>600</v>
      </c>
      <c r="G75" s="282">
        <v>0</v>
      </c>
      <c r="H75" s="282">
        <v>0.57999999999999996</v>
      </c>
      <c r="I75" s="346">
        <f>(G75+H75)*F75</f>
        <v>348</v>
      </c>
      <c r="J75" s="372">
        <f t="shared" ref="J75:J106" si="3">I75/$I$136</f>
        <v>1.2095141214944422E-3</v>
      </c>
      <c r="K75" s="373">
        <f t="shared" si="1"/>
        <v>0.93600818563010979</v>
      </c>
      <c r="L75" s="375" t="s">
        <v>471</v>
      </c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</row>
    <row r="76" spans="1:24" ht="14.25" customHeight="1" x14ac:dyDescent="0.25">
      <c r="A76" s="278" t="s">
        <v>161</v>
      </c>
      <c r="B76" s="253" t="s">
        <v>28</v>
      </c>
      <c r="C76" s="279">
        <v>71647</v>
      </c>
      <c r="D76" s="353" t="s">
        <v>192</v>
      </c>
      <c r="E76" s="281" t="s">
        <v>14</v>
      </c>
      <c r="F76" s="300">
        <f>'MEMÓRIA DE CÁLCULO'!G67</f>
        <v>8</v>
      </c>
      <c r="G76" s="282">
        <v>34.700000000000003</v>
      </c>
      <c r="H76" s="282">
        <f>3.19+4.4</f>
        <v>7.59</v>
      </c>
      <c r="I76" s="346">
        <f>(G76+H76)*F76</f>
        <v>338.32000000000005</v>
      </c>
      <c r="J76" s="372">
        <f t="shared" si="3"/>
        <v>1.1758701654712635E-3</v>
      </c>
      <c r="K76" s="373">
        <f t="shared" si="1"/>
        <v>0.93718405579558106</v>
      </c>
      <c r="L76" s="375" t="s">
        <v>471</v>
      </c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</row>
    <row r="77" spans="1:24" ht="14.25" customHeight="1" x14ac:dyDescent="0.25">
      <c r="A77" s="278" t="s">
        <v>169</v>
      </c>
      <c r="B77" s="253" t="s">
        <v>28</v>
      </c>
      <c r="C77" s="279">
        <v>80570</v>
      </c>
      <c r="D77" s="280" t="s">
        <v>216</v>
      </c>
      <c r="E77" s="281" t="s">
        <v>14</v>
      </c>
      <c r="F77" s="284">
        <f>'MEMÓRIA DE CÁLCULO'!G127</f>
        <v>4</v>
      </c>
      <c r="G77" s="282">
        <v>72.930000000000007</v>
      </c>
      <c r="H77" s="282">
        <v>9.56</v>
      </c>
      <c r="I77" s="346">
        <f>(H77+G77)*F77</f>
        <v>329.96000000000004</v>
      </c>
      <c r="J77" s="372">
        <f t="shared" si="3"/>
        <v>1.1468140216330637E-3</v>
      </c>
      <c r="K77" s="373">
        <f t="shared" ref="K77:K127" si="4">(K76+J77)</f>
        <v>0.93833086981721414</v>
      </c>
      <c r="L77" s="375" t="s">
        <v>471</v>
      </c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</row>
    <row r="78" spans="1:24" ht="14.25" customHeight="1" x14ac:dyDescent="0.25">
      <c r="A78" s="278" t="s">
        <v>310</v>
      </c>
      <c r="B78" s="253" t="s">
        <v>28</v>
      </c>
      <c r="C78" s="279">
        <v>81006</v>
      </c>
      <c r="D78" s="280" t="s">
        <v>219</v>
      </c>
      <c r="E78" s="281" t="s">
        <v>225</v>
      </c>
      <c r="F78" s="284">
        <f>'MEMÓRIA DE CÁLCULO'!G143</f>
        <v>12</v>
      </c>
      <c r="G78" s="282">
        <v>16.309999999999999</v>
      </c>
      <c r="H78" s="282">
        <v>10.66</v>
      </c>
      <c r="I78" s="346">
        <f>(H78+G78)*F78</f>
        <v>323.64</v>
      </c>
      <c r="J78" s="372">
        <f t="shared" si="3"/>
        <v>1.1248481329898311E-3</v>
      </c>
      <c r="K78" s="373">
        <f t="shared" si="4"/>
        <v>0.93945571795020399</v>
      </c>
      <c r="L78" s="375" t="s">
        <v>471</v>
      </c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</row>
    <row r="79" spans="1:24" ht="14.25" customHeight="1" x14ac:dyDescent="0.25">
      <c r="A79" s="278" t="s">
        <v>122</v>
      </c>
      <c r="B79" s="253" t="s">
        <v>28</v>
      </c>
      <c r="C79" s="279">
        <v>71443</v>
      </c>
      <c r="D79" s="280" t="s">
        <v>259</v>
      </c>
      <c r="E79" s="281" t="s">
        <v>14</v>
      </c>
      <c r="F79" s="300">
        <f>'MEMÓRIA DE CÁLCULO'!G55</f>
        <v>10</v>
      </c>
      <c r="G79" s="282">
        <v>14.42</v>
      </c>
      <c r="H79" s="282">
        <v>17.57</v>
      </c>
      <c r="I79" s="346">
        <f>(G79+H79)*F79</f>
        <v>319.90000000000003</v>
      </c>
      <c r="J79" s="372">
        <f t="shared" si="3"/>
        <v>1.1118493317990577E-3</v>
      </c>
      <c r="K79" s="373">
        <f t="shared" si="4"/>
        <v>0.94056756728200308</v>
      </c>
      <c r="L79" s="375" t="s">
        <v>471</v>
      </c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</row>
    <row r="80" spans="1:24" ht="14.25" customHeight="1" x14ac:dyDescent="0.25">
      <c r="A80" s="278" t="s">
        <v>162</v>
      </c>
      <c r="B80" s="253" t="s">
        <v>28</v>
      </c>
      <c r="C80" s="279">
        <v>71614</v>
      </c>
      <c r="D80" s="280" t="s">
        <v>193</v>
      </c>
      <c r="E80" s="281" t="s">
        <v>14</v>
      </c>
      <c r="F80" s="300">
        <f>'MEMÓRIA DE CÁLCULO'!G69</f>
        <v>3</v>
      </c>
      <c r="G80" s="282">
        <v>86.4</v>
      </c>
      <c r="H80" s="282">
        <v>15.32</v>
      </c>
      <c r="I80" s="346">
        <f>(G80+H80)*F80</f>
        <v>305.15999999999997</v>
      </c>
      <c r="J80" s="372">
        <f t="shared" si="3"/>
        <v>1.0606187624001263E-3</v>
      </c>
      <c r="K80" s="373">
        <f t="shared" si="4"/>
        <v>0.94162818604440324</v>
      </c>
      <c r="L80" s="375" t="s">
        <v>471</v>
      </c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</row>
    <row r="81" spans="1:24" ht="14.25" customHeight="1" x14ac:dyDescent="0.25">
      <c r="A81" s="278" t="s">
        <v>120</v>
      </c>
      <c r="B81" s="253" t="s">
        <v>28</v>
      </c>
      <c r="C81" s="279">
        <v>71440</v>
      </c>
      <c r="D81" s="280" t="s">
        <v>188</v>
      </c>
      <c r="E81" s="281" t="s">
        <v>14</v>
      </c>
      <c r="F81" s="300">
        <f>'MEMÓRIA DE CÁLCULO'!G51</f>
        <v>16</v>
      </c>
      <c r="G81" s="282">
        <v>8.64</v>
      </c>
      <c r="H81" s="282">
        <v>9.9700000000000006</v>
      </c>
      <c r="I81" s="346">
        <f>(G81+H81)*F81</f>
        <v>297.76</v>
      </c>
      <c r="J81" s="372">
        <f t="shared" si="3"/>
        <v>1.0348992092419113E-3</v>
      </c>
      <c r="K81" s="373">
        <f t="shared" si="4"/>
        <v>0.94266308525364517</v>
      </c>
      <c r="L81" s="375" t="s">
        <v>471</v>
      </c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</row>
    <row r="82" spans="1:24" ht="14.25" customHeight="1" x14ac:dyDescent="0.25">
      <c r="A82" s="278" t="s">
        <v>346</v>
      </c>
      <c r="B82" s="253" t="s">
        <v>28</v>
      </c>
      <c r="C82" s="279">
        <v>71598</v>
      </c>
      <c r="D82" s="280" t="s">
        <v>338</v>
      </c>
      <c r="E82" s="281" t="s">
        <v>337</v>
      </c>
      <c r="F82" s="284">
        <f>'MEMÓRIA DE CÁLCULO'!G232</f>
        <v>11</v>
      </c>
      <c r="G82" s="282">
        <v>19.059999999999999</v>
      </c>
      <c r="H82" s="282">
        <v>7.91</v>
      </c>
      <c r="I82" s="346">
        <f>(G82+H82)*F82</f>
        <v>296.66999999999996</v>
      </c>
      <c r="J82" s="372">
        <f t="shared" si="3"/>
        <v>1.0311107885740119E-3</v>
      </c>
      <c r="K82" s="373">
        <f t="shared" si="4"/>
        <v>0.94369419604221916</v>
      </c>
      <c r="L82" s="375" t="s">
        <v>471</v>
      </c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</row>
    <row r="83" spans="1:24" ht="14.25" customHeight="1" x14ac:dyDescent="0.25">
      <c r="A83" s="278" t="s">
        <v>125</v>
      </c>
      <c r="B83" s="253" t="s">
        <v>28</v>
      </c>
      <c r="C83" s="279">
        <v>80514</v>
      </c>
      <c r="D83" s="280" t="s">
        <v>210</v>
      </c>
      <c r="E83" s="281" t="s">
        <v>14</v>
      </c>
      <c r="F83" s="284">
        <f>'MEMÓRIA DE CÁLCULO'!G113</f>
        <v>6</v>
      </c>
      <c r="G83" s="282">
        <v>41.05</v>
      </c>
      <c r="H83" s="282">
        <v>6.69</v>
      </c>
      <c r="I83" s="346">
        <f>(H83+G83)*F83</f>
        <v>286.43999999999994</v>
      </c>
      <c r="J83" s="372">
        <f t="shared" si="3"/>
        <v>9.9555524414042507E-4</v>
      </c>
      <c r="K83" s="373">
        <f t="shared" si="4"/>
        <v>0.94468975128635957</v>
      </c>
      <c r="L83" s="375" t="s">
        <v>471</v>
      </c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</row>
    <row r="84" spans="1:24" ht="14.25" customHeight="1" x14ac:dyDescent="0.25">
      <c r="A84" s="278" t="s">
        <v>353</v>
      </c>
      <c r="B84" s="253" t="s">
        <v>28</v>
      </c>
      <c r="C84" s="279">
        <v>220310</v>
      </c>
      <c r="D84" s="316" t="s">
        <v>268</v>
      </c>
      <c r="E84" s="360" t="s">
        <v>11</v>
      </c>
      <c r="F84" s="317">
        <f>'MEMÓRIA DE CÁLCULO'!G248</f>
        <v>24.139999999999997</v>
      </c>
      <c r="G84" s="318">
        <v>2.46</v>
      </c>
      <c r="H84" s="318">
        <v>8.48</v>
      </c>
      <c r="I84" s="350">
        <f>(G84+H84)*F84</f>
        <v>264.09159999999997</v>
      </c>
      <c r="J84" s="372">
        <f t="shared" si="3"/>
        <v>9.1788080335649877E-4</v>
      </c>
      <c r="K84" s="373">
        <f t="shared" si="4"/>
        <v>0.9456076320897161</v>
      </c>
      <c r="L84" s="375" t="s">
        <v>471</v>
      </c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</row>
    <row r="85" spans="1:24" ht="14.25" customHeight="1" x14ac:dyDescent="0.25">
      <c r="A85" s="320" t="s">
        <v>319</v>
      </c>
      <c r="B85" s="253" t="s">
        <v>28</v>
      </c>
      <c r="C85" s="321">
        <v>80656</v>
      </c>
      <c r="D85" s="316" t="s">
        <v>307</v>
      </c>
      <c r="E85" s="360" t="s">
        <v>14</v>
      </c>
      <c r="F85" s="317">
        <f>'MEMÓRIA DE CÁLCULO'!G161</f>
        <v>3</v>
      </c>
      <c r="G85" s="318">
        <v>121.69</v>
      </c>
      <c r="H85" s="318">
        <v>9.56</v>
      </c>
      <c r="I85" s="350">
        <f>(H85+G85)*F85</f>
        <v>393.75</v>
      </c>
      <c r="J85" s="372">
        <f t="shared" si="3"/>
        <v>1.3685235210874616E-3</v>
      </c>
      <c r="K85" s="373">
        <f t="shared" si="4"/>
        <v>0.94697615561080362</v>
      </c>
      <c r="L85" s="375" t="s">
        <v>471</v>
      </c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</row>
    <row r="86" spans="1:24" ht="14.25" customHeight="1" x14ac:dyDescent="0.25">
      <c r="A86" s="320" t="s">
        <v>170</v>
      </c>
      <c r="B86" s="253" t="s">
        <v>28</v>
      </c>
      <c r="C86" s="321">
        <v>80686</v>
      </c>
      <c r="D86" s="316" t="s">
        <v>217</v>
      </c>
      <c r="E86" s="360" t="s">
        <v>14</v>
      </c>
      <c r="F86" s="317">
        <f>'MEMÓRIA DE CÁLCULO'!G131</f>
        <v>1</v>
      </c>
      <c r="G86" s="318">
        <v>230.43</v>
      </c>
      <c r="H86" s="318">
        <v>18.649999999999999</v>
      </c>
      <c r="I86" s="350">
        <f>(H86+G86)*F86</f>
        <v>249.08</v>
      </c>
      <c r="J86" s="372">
        <f t="shared" si="3"/>
        <v>8.657062568443554E-4</v>
      </c>
      <c r="K86" s="373">
        <f t="shared" si="4"/>
        <v>0.94784186186764796</v>
      </c>
      <c r="L86" s="375" t="s">
        <v>471</v>
      </c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</row>
    <row r="87" spans="1:24" ht="14.25" customHeight="1" x14ac:dyDescent="0.25">
      <c r="A87" s="320" t="s">
        <v>118</v>
      </c>
      <c r="B87" s="253" t="s">
        <v>28</v>
      </c>
      <c r="C87" s="321">
        <v>70564</v>
      </c>
      <c r="D87" s="316" t="s">
        <v>278</v>
      </c>
      <c r="E87" s="360" t="s">
        <v>11</v>
      </c>
      <c r="F87" s="366">
        <f>'MEMÓRIA DE CÁLCULO'!G47</f>
        <v>29.7</v>
      </c>
      <c r="G87" s="318">
        <v>4.01</v>
      </c>
      <c r="H87" s="318">
        <v>2.85</v>
      </c>
      <c r="I87" s="350">
        <f>(G87+H87)*F87</f>
        <v>203.74199999999999</v>
      </c>
      <c r="J87" s="372">
        <f t="shared" si="3"/>
        <v>7.0812881075149603E-4</v>
      </c>
      <c r="K87" s="373">
        <f t="shared" si="4"/>
        <v>0.9485499906783994</v>
      </c>
      <c r="L87" s="375" t="s">
        <v>471</v>
      </c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</row>
    <row r="88" spans="1:24" ht="14.25" customHeight="1" x14ac:dyDescent="0.25">
      <c r="A88" s="320" t="s">
        <v>138</v>
      </c>
      <c r="B88" s="253" t="s">
        <v>28</v>
      </c>
      <c r="C88" s="321">
        <v>80550</v>
      </c>
      <c r="D88" s="316" t="s">
        <v>213</v>
      </c>
      <c r="E88" s="360" t="s">
        <v>223</v>
      </c>
      <c r="F88" s="317">
        <f>'MEMÓRIA DE CÁLCULO'!G121</f>
        <v>10</v>
      </c>
      <c r="G88" s="318">
        <v>12.87</v>
      </c>
      <c r="H88" s="318">
        <v>7.17</v>
      </c>
      <c r="I88" s="350">
        <f>(H88+G88)*F88</f>
        <v>200.39999999999998</v>
      </c>
      <c r="J88" s="372">
        <f t="shared" si="3"/>
        <v>6.9651330444679943E-4</v>
      </c>
      <c r="K88" s="373">
        <f t="shared" si="4"/>
        <v>0.94924650398284616</v>
      </c>
      <c r="L88" s="375" t="s">
        <v>471</v>
      </c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</row>
    <row r="89" spans="1:24" ht="14.25" customHeight="1" thickBot="1" x14ac:dyDescent="0.3">
      <c r="A89" s="285" t="s">
        <v>293</v>
      </c>
      <c r="B89" s="286" t="s">
        <v>28</v>
      </c>
      <c r="C89" s="287">
        <v>71186</v>
      </c>
      <c r="D89" s="298" t="s">
        <v>206</v>
      </c>
      <c r="E89" s="288" t="s">
        <v>14</v>
      </c>
      <c r="F89" s="363">
        <f>'MEMÓRIA DE CÁLCULO'!G99</f>
        <v>1</v>
      </c>
      <c r="G89" s="290">
        <v>148.05000000000001</v>
      </c>
      <c r="H89" s="290">
        <v>47.53</v>
      </c>
      <c r="I89" s="347">
        <f>(G89+H89)*F89</f>
        <v>195.58</v>
      </c>
      <c r="J89" s="372">
        <f t="shared" si="3"/>
        <v>6.7976083874104315E-4</v>
      </c>
      <c r="K89" s="373">
        <f t="shared" si="4"/>
        <v>0.94992626482158715</v>
      </c>
      <c r="L89" s="375" t="s">
        <v>471</v>
      </c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0.75" thickBot="1" x14ac:dyDescent="0.3">
      <c r="A90" s="285" t="s">
        <v>294</v>
      </c>
      <c r="B90" s="286" t="s">
        <v>228</v>
      </c>
      <c r="C90" s="287">
        <v>97595</v>
      </c>
      <c r="D90" s="298" t="s">
        <v>207</v>
      </c>
      <c r="E90" s="288" t="s">
        <v>14</v>
      </c>
      <c r="F90" s="363">
        <f>'MEMÓRIA DE CÁLCULO'!G101</f>
        <v>2</v>
      </c>
      <c r="G90" s="355">
        <v>94.6</v>
      </c>
      <c r="H90" s="355"/>
      <c r="I90" s="347">
        <f>(G90+H90)*F90</f>
        <v>189.2</v>
      </c>
      <c r="J90" s="372">
        <f t="shared" si="3"/>
        <v>6.5758641318031162E-4</v>
      </c>
      <c r="K90" s="373">
        <f t="shared" si="4"/>
        <v>0.95058385123476752</v>
      </c>
      <c r="L90" s="375" t="s">
        <v>471</v>
      </c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6.5" thickBot="1" x14ac:dyDescent="0.3">
      <c r="A91" s="285" t="s">
        <v>285</v>
      </c>
      <c r="B91" s="286" t="s">
        <v>28</v>
      </c>
      <c r="C91" s="287">
        <v>71744</v>
      </c>
      <c r="D91" s="244" t="s">
        <v>280</v>
      </c>
      <c r="E91" s="288" t="s">
        <v>14</v>
      </c>
      <c r="F91" s="363">
        <f>'MEMÓRIA DE CÁLCULO'!G83</f>
        <v>20</v>
      </c>
      <c r="G91" s="290">
        <v>4.93</v>
      </c>
      <c r="H91" s="290">
        <v>4.2699999999999996</v>
      </c>
      <c r="I91" s="347">
        <f>(G91+H91)*F91</f>
        <v>184</v>
      </c>
      <c r="J91" s="372">
        <f t="shared" si="3"/>
        <v>6.3951321366372807E-4</v>
      </c>
      <c r="K91" s="373">
        <f t="shared" si="4"/>
        <v>0.95122336444843125</v>
      </c>
      <c r="L91" s="375" t="s">
        <v>471</v>
      </c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5.75" thickBot="1" x14ac:dyDescent="0.3">
      <c r="A92" s="338" t="s">
        <v>159</v>
      </c>
      <c r="B92" s="286" t="s">
        <v>28</v>
      </c>
      <c r="C92" s="329">
        <v>71173</v>
      </c>
      <c r="D92" s="339" t="s">
        <v>190</v>
      </c>
      <c r="E92" s="361" t="str">
        <f>VLOOKUP(A92,'MEMÓRIA DE CÁLCULO'!A:G,4,)</f>
        <v>und</v>
      </c>
      <c r="F92" s="364">
        <f>'MEMÓRIA DE CÁLCULO'!G63</f>
        <v>4</v>
      </c>
      <c r="G92" s="337">
        <v>49.18</v>
      </c>
      <c r="H92" s="337">
        <v>42.76</v>
      </c>
      <c r="I92" s="347">
        <f>(G92+H92)*F92</f>
        <v>367.76</v>
      </c>
      <c r="J92" s="372">
        <f t="shared" si="3"/>
        <v>1.27819227965746E-3</v>
      </c>
      <c r="K92" s="373">
        <f t="shared" si="4"/>
        <v>0.95250155672808867</v>
      </c>
      <c r="L92" s="375" t="s">
        <v>471</v>
      </c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5.75" x14ac:dyDescent="0.25">
      <c r="A93" s="278" t="s">
        <v>291</v>
      </c>
      <c r="B93" s="253" t="s">
        <v>28</v>
      </c>
      <c r="C93" s="279">
        <v>71173</v>
      </c>
      <c r="D93" s="265" t="s">
        <v>190</v>
      </c>
      <c r="E93" s="281" t="s">
        <v>14</v>
      </c>
      <c r="F93" s="300">
        <f>'MEMÓRIA DE CÁLCULO'!G95</f>
        <v>2</v>
      </c>
      <c r="G93" s="282">
        <v>49.18</v>
      </c>
      <c r="H93" s="282">
        <v>42.76</v>
      </c>
      <c r="I93" s="346">
        <f>(G93+H93)*F93</f>
        <v>183.88</v>
      </c>
      <c r="J93" s="372">
        <f t="shared" si="3"/>
        <v>6.3909613982873E-4</v>
      </c>
      <c r="K93" s="373">
        <f t="shared" si="4"/>
        <v>0.95314065286791738</v>
      </c>
      <c r="L93" s="375" t="s">
        <v>471</v>
      </c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x14ac:dyDescent="0.25">
      <c r="A94" s="278" t="s">
        <v>148</v>
      </c>
      <c r="B94" s="253" t="s">
        <v>28</v>
      </c>
      <c r="C94" s="279">
        <v>80687</v>
      </c>
      <c r="D94" s="280" t="s">
        <v>297</v>
      </c>
      <c r="E94" s="281" t="s">
        <v>14</v>
      </c>
      <c r="F94" s="284">
        <f>'MEMÓRIA DE CÁLCULO'!G131</f>
        <v>1</v>
      </c>
      <c r="G94" s="282">
        <v>154.09</v>
      </c>
      <c r="H94" s="282">
        <v>18.649999999999999</v>
      </c>
      <c r="I94" s="346">
        <f>(H94+G94)*F94</f>
        <v>172.74</v>
      </c>
      <c r="J94" s="372">
        <f t="shared" si="3"/>
        <v>6.0037778547974128E-4</v>
      </c>
      <c r="K94" s="373">
        <f t="shared" si="4"/>
        <v>0.9537410306533971</v>
      </c>
      <c r="L94" s="375" t="s">
        <v>471</v>
      </c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5.75" thickBot="1" x14ac:dyDescent="0.3">
      <c r="A95" s="285" t="s">
        <v>168</v>
      </c>
      <c r="B95" s="286" t="s">
        <v>28</v>
      </c>
      <c r="C95" s="287">
        <v>80556</v>
      </c>
      <c r="D95" s="298" t="s">
        <v>214</v>
      </c>
      <c r="E95" s="288" t="s">
        <v>14</v>
      </c>
      <c r="F95" s="289">
        <f>'MEMÓRIA DE CÁLCULO'!G123</f>
        <v>10</v>
      </c>
      <c r="G95" s="290">
        <v>4.04</v>
      </c>
      <c r="H95" s="290">
        <v>11.95</v>
      </c>
      <c r="I95" s="347">
        <f>(H95+G95)*F95</f>
        <v>159.89999999999998</v>
      </c>
      <c r="J95" s="372">
        <f t="shared" si="3"/>
        <v>5.5575088513494617E-4</v>
      </c>
      <c r="K95" s="373">
        <f t="shared" si="4"/>
        <v>0.95429678153853204</v>
      </c>
      <c r="L95" s="375" t="s">
        <v>471</v>
      </c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5.75" thickBot="1" x14ac:dyDescent="0.3">
      <c r="A96" s="338" t="s">
        <v>284</v>
      </c>
      <c r="B96" s="286" t="s">
        <v>28</v>
      </c>
      <c r="C96" s="287">
        <v>71743</v>
      </c>
      <c r="D96" s="339" t="s">
        <v>279</v>
      </c>
      <c r="E96" s="288" t="s">
        <v>14</v>
      </c>
      <c r="F96" s="364">
        <f>'MEMÓRIA DE CÁLCULO'!G81</f>
        <v>20</v>
      </c>
      <c r="G96" s="337">
        <v>4.46</v>
      </c>
      <c r="H96" s="337">
        <v>3.32</v>
      </c>
      <c r="I96" s="347">
        <f>(G96+H96)*F96</f>
        <v>155.6</v>
      </c>
      <c r="J96" s="372">
        <f t="shared" si="3"/>
        <v>5.4080573938084821E-4</v>
      </c>
      <c r="K96" s="373">
        <f t="shared" si="4"/>
        <v>0.9548375872779129</v>
      </c>
      <c r="L96" s="375" t="s">
        <v>471</v>
      </c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5.75" thickBot="1" x14ac:dyDescent="0.3">
      <c r="A97" s="285" t="s">
        <v>126</v>
      </c>
      <c r="B97" s="286" t="s">
        <v>28</v>
      </c>
      <c r="C97" s="287">
        <v>80520</v>
      </c>
      <c r="D97" s="298" t="s">
        <v>211</v>
      </c>
      <c r="E97" s="288" t="s">
        <v>222</v>
      </c>
      <c r="F97" s="289">
        <f>'MEMÓRIA DE CÁLCULO'!G115</f>
        <v>6</v>
      </c>
      <c r="G97" s="290">
        <v>15.48</v>
      </c>
      <c r="H97" s="290">
        <v>9.56</v>
      </c>
      <c r="I97" s="347">
        <f>(H97+G97)*F97</f>
        <v>150.24</v>
      </c>
      <c r="J97" s="372">
        <f t="shared" si="3"/>
        <v>5.2217644141760056E-4</v>
      </c>
      <c r="K97" s="373">
        <f t="shared" si="4"/>
        <v>0.95535976371933051</v>
      </c>
      <c r="L97" s="375" t="s">
        <v>471</v>
      </c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5.75" thickBot="1" x14ac:dyDescent="0.3">
      <c r="A98" s="338" t="s">
        <v>289</v>
      </c>
      <c r="B98" s="286" t="s">
        <v>28</v>
      </c>
      <c r="C98" s="329">
        <v>71451</v>
      </c>
      <c r="D98" s="339" t="s">
        <v>204</v>
      </c>
      <c r="E98" s="288" t="s">
        <v>14</v>
      </c>
      <c r="F98" s="364">
        <f>'MEMÓRIA DE CÁLCULO'!G91</f>
        <v>5</v>
      </c>
      <c r="G98" s="337">
        <v>112.51</v>
      </c>
      <c r="H98" s="290">
        <v>28.51</v>
      </c>
      <c r="I98" s="347">
        <f>(G98+H98)*F98</f>
        <v>705.1</v>
      </c>
      <c r="J98" s="372">
        <f t="shared" si="3"/>
        <v>2.4506563421429059E-3</v>
      </c>
      <c r="K98" s="373">
        <f t="shared" si="4"/>
        <v>0.95781042006147343</v>
      </c>
      <c r="L98" s="375" t="s">
        <v>471</v>
      </c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5.75" thickBot="1" x14ac:dyDescent="0.3">
      <c r="A99" s="285" t="s">
        <v>151</v>
      </c>
      <c r="B99" s="286" t="s">
        <v>28</v>
      </c>
      <c r="C99" s="287">
        <v>80721</v>
      </c>
      <c r="D99" s="298" t="s">
        <v>299</v>
      </c>
      <c r="E99" s="288" t="s">
        <v>14</v>
      </c>
      <c r="F99" s="289">
        <f>'MEMÓRIA DE CÁLCULO'!G137</f>
        <v>1</v>
      </c>
      <c r="G99" s="290">
        <v>114.99</v>
      </c>
      <c r="H99" s="290">
        <v>23.76</v>
      </c>
      <c r="I99" s="347">
        <f>(H99+G99)*F99</f>
        <v>138.75</v>
      </c>
      <c r="J99" s="372">
        <f t="shared" si="3"/>
        <v>4.8224162171653406E-4</v>
      </c>
      <c r="K99" s="373">
        <f t="shared" si="4"/>
        <v>0.95829266168318994</v>
      </c>
      <c r="L99" s="375" t="s">
        <v>471</v>
      </c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x14ac:dyDescent="0.25">
      <c r="A100" s="278" t="s">
        <v>344</v>
      </c>
      <c r="B100" s="253" t="s">
        <v>28</v>
      </c>
      <c r="C100" s="279">
        <v>200201</v>
      </c>
      <c r="D100" s="280" t="s">
        <v>332</v>
      </c>
      <c r="E100" s="281" t="s">
        <v>10</v>
      </c>
      <c r="F100" s="284">
        <f>'MEMÓRIA DE CÁLCULO'!G222</f>
        <v>5</v>
      </c>
      <c r="G100" s="282">
        <v>9.18</v>
      </c>
      <c r="H100" s="282">
        <v>17.86</v>
      </c>
      <c r="I100" s="346">
        <f>(G100+H100)*F100</f>
        <v>135.19999999999999</v>
      </c>
      <c r="J100" s="372">
        <f t="shared" si="3"/>
        <v>4.6990318743117407E-4</v>
      </c>
      <c r="K100" s="373">
        <f t="shared" si="4"/>
        <v>0.95876256487062106</v>
      </c>
      <c r="L100" s="375" t="s">
        <v>471</v>
      </c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x14ac:dyDescent="0.25">
      <c r="A101" s="278" t="s">
        <v>99</v>
      </c>
      <c r="B101" s="253" t="s">
        <v>28</v>
      </c>
      <c r="C101" s="279">
        <v>20117</v>
      </c>
      <c r="D101" s="280" t="s">
        <v>180</v>
      </c>
      <c r="E101" s="281" t="s">
        <v>10</v>
      </c>
      <c r="F101" s="284">
        <f>'MEMÓRIA DE CÁLCULO'!G18</f>
        <v>19.391999999999999</v>
      </c>
      <c r="G101" s="282">
        <v>0</v>
      </c>
      <c r="H101" s="282">
        <v>6.97</v>
      </c>
      <c r="I101" s="346">
        <f>(G101+H101)*F101</f>
        <v>135.16224</v>
      </c>
      <c r="J101" s="372">
        <f t="shared" si="3"/>
        <v>4.6977194819776137E-4</v>
      </c>
      <c r="K101" s="373">
        <f t="shared" si="4"/>
        <v>0.95923233681881881</v>
      </c>
      <c r="L101" s="375" t="s">
        <v>471</v>
      </c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x14ac:dyDescent="0.25">
      <c r="A102" s="278" t="s">
        <v>160</v>
      </c>
      <c r="B102" s="253" t="s">
        <v>28</v>
      </c>
      <c r="C102" s="279">
        <v>71450</v>
      </c>
      <c r="D102" s="280" t="s">
        <v>191</v>
      </c>
      <c r="E102" s="281" t="s">
        <v>14</v>
      </c>
      <c r="F102" s="300">
        <f>'MEMÓRIA DE CÁLCULO'!G65</f>
        <v>8</v>
      </c>
      <c r="G102" s="282">
        <v>97.92</v>
      </c>
      <c r="H102" s="282">
        <v>28.51</v>
      </c>
      <c r="I102" s="346">
        <f>(G102+H102)*F102</f>
        <v>1011.44</v>
      </c>
      <c r="J102" s="372">
        <f t="shared" si="3"/>
        <v>3.5153763305871802E-3</v>
      </c>
      <c r="K102" s="373">
        <f t="shared" si="4"/>
        <v>0.96274771314940599</v>
      </c>
      <c r="L102" s="375" t="s">
        <v>471</v>
      </c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5.75" thickBot="1" x14ac:dyDescent="0.3">
      <c r="A103" s="285" t="s">
        <v>309</v>
      </c>
      <c r="B103" s="286" t="s">
        <v>28</v>
      </c>
      <c r="C103" s="287">
        <v>81003</v>
      </c>
      <c r="D103" s="298" t="s">
        <v>176</v>
      </c>
      <c r="E103" s="288" t="s">
        <v>224</v>
      </c>
      <c r="F103" s="289">
        <f>'MEMÓRIA DE CÁLCULO'!G141</f>
        <v>12</v>
      </c>
      <c r="G103" s="290">
        <v>4.12</v>
      </c>
      <c r="H103" s="290">
        <v>5.74</v>
      </c>
      <c r="I103" s="347">
        <f>(H103+G103)*F103</f>
        <v>118.32</v>
      </c>
      <c r="J103" s="372">
        <f t="shared" si="3"/>
        <v>4.1123480130811032E-4</v>
      </c>
      <c r="K103" s="373">
        <f t="shared" si="4"/>
        <v>0.96315894795071411</v>
      </c>
      <c r="L103" s="375" t="s">
        <v>471</v>
      </c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x14ac:dyDescent="0.25">
      <c r="A104" s="278" t="s">
        <v>150</v>
      </c>
      <c r="B104" s="253" t="s">
        <v>28</v>
      </c>
      <c r="C104" s="279">
        <v>80946</v>
      </c>
      <c r="D104" s="280" t="s">
        <v>298</v>
      </c>
      <c r="E104" s="281" t="s">
        <v>14</v>
      </c>
      <c r="F104" s="284">
        <f>'MEMÓRIA DE CÁLCULO'!G135</f>
        <v>1</v>
      </c>
      <c r="G104" s="282">
        <v>84.97</v>
      </c>
      <c r="H104" s="282">
        <v>29.18</v>
      </c>
      <c r="I104" s="346">
        <f>(H104+G104)*F104</f>
        <v>114.15</v>
      </c>
      <c r="J104" s="372">
        <f t="shared" si="3"/>
        <v>3.9674148554192697E-4</v>
      </c>
      <c r="K104" s="373">
        <f t="shared" si="4"/>
        <v>0.96355568943625602</v>
      </c>
      <c r="L104" s="375" t="s">
        <v>471</v>
      </c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x14ac:dyDescent="0.25">
      <c r="A105" s="278" t="s">
        <v>124</v>
      </c>
      <c r="B105" s="253" t="s">
        <v>28</v>
      </c>
      <c r="C105" s="279">
        <v>80510</v>
      </c>
      <c r="D105" s="280" t="s">
        <v>209</v>
      </c>
      <c r="E105" s="281" t="s">
        <v>14</v>
      </c>
      <c r="F105" s="284">
        <f>'MEMÓRIA DE CÁLCULO'!G112</f>
        <v>6</v>
      </c>
      <c r="G105" s="282">
        <v>10.9</v>
      </c>
      <c r="H105" s="282">
        <v>7.17</v>
      </c>
      <c r="I105" s="346">
        <f>(H105+G105)*F105</f>
        <v>108.42</v>
      </c>
      <c r="J105" s="372">
        <f t="shared" si="3"/>
        <v>3.7682620992076846E-4</v>
      </c>
      <c r="K105" s="373">
        <f t="shared" si="4"/>
        <v>0.96393251564617677</v>
      </c>
      <c r="L105" s="375" t="s">
        <v>471</v>
      </c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5.75" thickBot="1" x14ac:dyDescent="0.3">
      <c r="A106" s="285" t="s">
        <v>311</v>
      </c>
      <c r="B106" s="286" t="s">
        <v>28</v>
      </c>
      <c r="C106" s="287">
        <v>82301</v>
      </c>
      <c r="D106" s="298" t="s">
        <v>220</v>
      </c>
      <c r="E106" s="288" t="s">
        <v>226</v>
      </c>
      <c r="F106" s="289">
        <f>'MEMÓRIA DE CÁLCULO'!G145</f>
        <v>6</v>
      </c>
      <c r="G106" s="290">
        <v>6.54</v>
      </c>
      <c r="H106" s="290">
        <v>11.48</v>
      </c>
      <c r="I106" s="347">
        <f>(H106+G106)*F106</f>
        <v>108.12</v>
      </c>
      <c r="J106" s="372">
        <f t="shared" si="3"/>
        <v>3.7578352533327328E-4</v>
      </c>
      <c r="K106" s="373">
        <f t="shared" si="4"/>
        <v>0.96430829917151006</v>
      </c>
      <c r="L106" s="375" t="s">
        <v>471</v>
      </c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x14ac:dyDescent="0.25">
      <c r="A107" s="278" t="s">
        <v>123</v>
      </c>
      <c r="B107" s="253" t="s">
        <v>28</v>
      </c>
      <c r="C107" s="279">
        <v>71431</v>
      </c>
      <c r="D107" s="280" t="s">
        <v>198</v>
      </c>
      <c r="E107" s="281" t="s">
        <v>14</v>
      </c>
      <c r="F107" s="300">
        <f>'MEMÓRIA DE CÁLCULO'!G57</f>
        <v>4</v>
      </c>
      <c r="G107" s="282">
        <v>12.02</v>
      </c>
      <c r="H107" s="282">
        <v>13.77</v>
      </c>
      <c r="I107" s="346">
        <f>(G107+H107)*F107</f>
        <v>103.16</v>
      </c>
      <c r="J107" s="372">
        <f t="shared" ref="J107:J127" si="5">I107/$I$136</f>
        <v>3.5854447348668576E-4</v>
      </c>
      <c r="K107" s="373">
        <f t="shared" si="4"/>
        <v>0.96466684364499677</v>
      </c>
      <c r="L107" s="375" t="s">
        <v>471</v>
      </c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x14ac:dyDescent="0.25">
      <c r="A108" s="278" t="s">
        <v>145</v>
      </c>
      <c r="B108" s="253" t="s">
        <v>28</v>
      </c>
      <c r="C108" s="279">
        <v>200499</v>
      </c>
      <c r="D108" s="280" t="s">
        <v>330</v>
      </c>
      <c r="E108" s="281" t="s">
        <v>10</v>
      </c>
      <c r="F108" s="284">
        <f>'MEMÓRIA DE CÁLCULO'!G218</f>
        <v>3</v>
      </c>
      <c r="G108" s="282">
        <v>8.83</v>
      </c>
      <c r="H108" s="282">
        <v>24.59</v>
      </c>
      <c r="I108" s="346">
        <f>(G108+H108)*F108</f>
        <v>100.26</v>
      </c>
      <c r="J108" s="372">
        <f t="shared" si="5"/>
        <v>3.484651891408988E-4</v>
      </c>
      <c r="K108" s="373">
        <f t="shared" si="4"/>
        <v>0.96501530883413766</v>
      </c>
      <c r="L108" s="375" t="s">
        <v>471</v>
      </c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x14ac:dyDescent="0.25">
      <c r="A109" s="278" t="s">
        <v>292</v>
      </c>
      <c r="B109" s="253" t="s">
        <v>28</v>
      </c>
      <c r="C109" s="279">
        <v>71174</v>
      </c>
      <c r="D109" s="280" t="s">
        <v>205</v>
      </c>
      <c r="E109" s="281" t="s">
        <v>14</v>
      </c>
      <c r="F109" s="300">
        <f>'MEMÓRIA DE CÁLCULO'!G97</f>
        <v>1</v>
      </c>
      <c r="G109" s="282">
        <v>56.36</v>
      </c>
      <c r="H109" s="282">
        <v>42.76</v>
      </c>
      <c r="I109" s="346">
        <f>(G109+H109)*F109</f>
        <v>99.12</v>
      </c>
      <c r="J109" s="372">
        <f t="shared" si="5"/>
        <v>3.4450298770841701E-4</v>
      </c>
      <c r="K109" s="373">
        <f t="shared" si="4"/>
        <v>0.96535981182184605</v>
      </c>
      <c r="L109" s="375" t="s">
        <v>471</v>
      </c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1.5" customHeight="1" x14ac:dyDescent="0.25">
      <c r="A110" s="278" t="s">
        <v>90</v>
      </c>
      <c r="B110" s="253" t="s">
        <v>28</v>
      </c>
      <c r="C110" s="279">
        <v>60305</v>
      </c>
      <c r="D110" s="280" t="s">
        <v>273</v>
      </c>
      <c r="E110" s="281" t="s">
        <v>134</v>
      </c>
      <c r="F110" s="284">
        <f>'MEMÓRIA DE CÁLCULO'!G35</f>
        <v>7.32</v>
      </c>
      <c r="G110" s="282">
        <v>7.68</v>
      </c>
      <c r="H110" s="282">
        <v>3.78</v>
      </c>
      <c r="I110" s="346">
        <f>(G110+H110)*F110</f>
        <v>83.887199999999993</v>
      </c>
      <c r="J110" s="372">
        <f t="shared" si="5"/>
        <v>2.9155963509376023E-4</v>
      </c>
      <c r="K110" s="373">
        <f t="shared" si="4"/>
        <v>0.9656513714569398</v>
      </c>
      <c r="L110" s="375" t="s">
        <v>471</v>
      </c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1.5" customHeight="1" x14ac:dyDescent="0.25">
      <c r="A111" s="278" t="s">
        <v>152</v>
      </c>
      <c r="B111" s="253" t="s">
        <v>28</v>
      </c>
      <c r="C111" s="279">
        <v>81679</v>
      </c>
      <c r="D111" s="280" t="s">
        <v>300</v>
      </c>
      <c r="E111" s="281" t="s">
        <v>14</v>
      </c>
      <c r="F111" s="284">
        <f>'MEMÓRIA DE CÁLCULO'!G139</f>
        <v>3</v>
      </c>
      <c r="G111" s="282">
        <v>10.98</v>
      </c>
      <c r="H111" s="282">
        <v>10.52</v>
      </c>
      <c r="I111" s="346">
        <f>(H111+G111)*F111</f>
        <v>64.5</v>
      </c>
      <c r="J111" s="372">
        <f t="shared" si="5"/>
        <v>2.2417718631146988E-4</v>
      </c>
      <c r="K111" s="373">
        <f t="shared" si="4"/>
        <v>0.96587554864325131</v>
      </c>
      <c r="L111" s="375" t="s">
        <v>471</v>
      </c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1.5" customHeight="1" thickBot="1" x14ac:dyDescent="0.3">
      <c r="A112" s="285" t="s">
        <v>121</v>
      </c>
      <c r="B112" s="286" t="s">
        <v>28</v>
      </c>
      <c r="C112" s="287">
        <v>71441</v>
      </c>
      <c r="D112" s="298" t="s">
        <v>296</v>
      </c>
      <c r="E112" s="288" t="str">
        <f>VLOOKUP(A112,'MEMÓRIA DE CÁLCULO'!A:G,4,)</f>
        <v>und</v>
      </c>
      <c r="F112" s="363">
        <f>'MEMÓRIA DE CÁLCULO'!G53</f>
        <v>4</v>
      </c>
      <c r="G112" s="290">
        <v>14.31</v>
      </c>
      <c r="H112" s="290">
        <v>17.57</v>
      </c>
      <c r="I112" s="347">
        <f>(G112+H112)*F112</f>
        <v>127.52000000000001</v>
      </c>
      <c r="J112" s="372">
        <f t="shared" si="5"/>
        <v>4.4321046199129676E-4</v>
      </c>
      <c r="K112" s="373">
        <f t="shared" si="4"/>
        <v>0.96631875910524256</v>
      </c>
      <c r="L112" s="375" t="s">
        <v>471</v>
      </c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29.25" customHeight="1" x14ac:dyDescent="0.25">
      <c r="A113" s="278" t="s">
        <v>314</v>
      </c>
      <c r="B113" s="253" t="s">
        <v>28</v>
      </c>
      <c r="C113" s="279">
        <v>81369</v>
      </c>
      <c r="D113" s="280" t="s">
        <v>302</v>
      </c>
      <c r="E113" s="281" t="s">
        <v>14</v>
      </c>
      <c r="F113" s="284">
        <f>'MEMÓRIA DE CÁLCULO'!G151</f>
        <v>5</v>
      </c>
      <c r="G113" s="282">
        <v>7.21</v>
      </c>
      <c r="H113" s="282">
        <v>5.44</v>
      </c>
      <c r="I113" s="346">
        <f>(H113+G113)*F113</f>
        <v>63.25</v>
      </c>
      <c r="J113" s="372">
        <f t="shared" si="5"/>
        <v>2.1983266719690652E-4</v>
      </c>
      <c r="K113" s="373">
        <f t="shared" si="4"/>
        <v>0.9665385917724395</v>
      </c>
      <c r="L113" s="375" t="s">
        <v>471</v>
      </c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29.25" customHeight="1" x14ac:dyDescent="0.25">
      <c r="A114" s="278" t="s">
        <v>315</v>
      </c>
      <c r="B114" s="253" t="s">
        <v>28</v>
      </c>
      <c r="C114" s="279">
        <v>81921</v>
      </c>
      <c r="D114" s="280" t="s">
        <v>303</v>
      </c>
      <c r="E114" s="281" t="s">
        <v>14</v>
      </c>
      <c r="F114" s="284">
        <f>'MEMÓRIA DE CÁLCULO'!G153</f>
        <v>4</v>
      </c>
      <c r="G114" s="282">
        <v>2.14</v>
      </c>
      <c r="H114" s="282">
        <v>13.39</v>
      </c>
      <c r="I114" s="346">
        <f>(H114+G114)*F114</f>
        <v>62.120000000000005</v>
      </c>
      <c r="J114" s="372">
        <f t="shared" si="5"/>
        <v>2.1590522191734123E-4</v>
      </c>
      <c r="K114" s="373">
        <f t="shared" si="4"/>
        <v>0.96675449699435689</v>
      </c>
      <c r="L114" s="375" t="s">
        <v>471</v>
      </c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29.25" customHeight="1" thickBot="1" x14ac:dyDescent="0.3">
      <c r="A115" s="285" t="s">
        <v>320</v>
      </c>
      <c r="B115" s="286" t="s">
        <v>28</v>
      </c>
      <c r="C115" s="287">
        <v>81540</v>
      </c>
      <c r="D115" s="298" t="s">
        <v>308</v>
      </c>
      <c r="E115" s="281" t="s">
        <v>14</v>
      </c>
      <c r="F115" s="289">
        <f>'MEMÓRIA DE CÁLCULO'!G163</f>
        <v>2</v>
      </c>
      <c r="G115" s="290">
        <v>16.600000000000001</v>
      </c>
      <c r="H115" s="290">
        <v>13.39</v>
      </c>
      <c r="I115" s="347">
        <f>(H115+G115)*F115</f>
        <v>59.980000000000004</v>
      </c>
      <c r="J115" s="372">
        <f t="shared" si="5"/>
        <v>2.0846740519320876E-4</v>
      </c>
      <c r="K115" s="373">
        <f t="shared" si="4"/>
        <v>0.9669629643995501</v>
      </c>
      <c r="L115" s="375" t="s">
        <v>471</v>
      </c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29.25" customHeight="1" thickBot="1" x14ac:dyDescent="0.3">
      <c r="A116" s="285" t="s">
        <v>313</v>
      </c>
      <c r="B116" s="286" t="s">
        <v>28</v>
      </c>
      <c r="C116" s="329">
        <v>81321</v>
      </c>
      <c r="D116" s="339" t="s">
        <v>301</v>
      </c>
      <c r="E116" s="288" t="s">
        <v>14</v>
      </c>
      <c r="F116" s="331">
        <f>'MEMÓRIA DE CÁLCULO'!G149</f>
        <v>6</v>
      </c>
      <c r="G116" s="337">
        <v>0.85</v>
      </c>
      <c r="H116" s="337">
        <v>8.61</v>
      </c>
      <c r="I116" s="347">
        <f>(H116+G116)*F116</f>
        <v>56.759999999999991</v>
      </c>
      <c r="J116" s="372">
        <f t="shared" si="5"/>
        <v>1.9727592395409348E-4</v>
      </c>
      <c r="K116" s="373">
        <f t="shared" si="4"/>
        <v>0.96716024032350423</v>
      </c>
      <c r="L116" s="375" t="s">
        <v>471</v>
      </c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x14ac:dyDescent="0.25">
      <c r="A117" s="278" t="s">
        <v>312</v>
      </c>
      <c r="B117" s="253" t="s">
        <v>28</v>
      </c>
      <c r="C117" s="279">
        <v>82302</v>
      </c>
      <c r="D117" s="280" t="s">
        <v>221</v>
      </c>
      <c r="E117" s="281" t="s">
        <v>227</v>
      </c>
      <c r="F117" s="284">
        <f>'MEMÓRIA DE CÁLCULO'!G147</f>
        <v>2</v>
      </c>
      <c r="G117" s="282">
        <v>9</v>
      </c>
      <c r="H117" s="282">
        <v>14.35</v>
      </c>
      <c r="I117" s="346">
        <f>(H117+G117)*F117</f>
        <v>46.7</v>
      </c>
      <c r="J117" s="372">
        <f t="shared" si="5"/>
        <v>1.6231123412008752E-4</v>
      </c>
      <c r="K117" s="373">
        <f t="shared" si="4"/>
        <v>0.96732255155762437</v>
      </c>
      <c r="L117" s="375" t="s">
        <v>471</v>
      </c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5.75" x14ac:dyDescent="0.25">
      <c r="A118" s="278" t="s">
        <v>277</v>
      </c>
      <c r="B118" s="253" t="s">
        <v>28</v>
      </c>
      <c r="C118" s="279">
        <v>20167</v>
      </c>
      <c r="D118" s="265" t="s">
        <v>276</v>
      </c>
      <c r="E118" s="281" t="s">
        <v>14</v>
      </c>
      <c r="F118" s="284">
        <f>'MEMÓRIA DE CÁLCULO'!G25</f>
        <v>22.5</v>
      </c>
      <c r="G118" s="282">
        <v>0</v>
      </c>
      <c r="H118" s="282">
        <v>1.69</v>
      </c>
      <c r="I118" s="346">
        <f>(G118+H118)*F118</f>
        <v>38.024999999999999</v>
      </c>
      <c r="J118" s="372">
        <f t="shared" si="5"/>
        <v>1.3216027146501771E-4</v>
      </c>
      <c r="K118" s="373">
        <f t="shared" si="4"/>
        <v>0.96745471182908938</v>
      </c>
      <c r="L118" s="375" t="s">
        <v>471</v>
      </c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x14ac:dyDescent="0.25">
      <c r="A119" s="278" t="s">
        <v>317</v>
      </c>
      <c r="B119" s="253" t="s">
        <v>28</v>
      </c>
      <c r="C119" s="279">
        <v>82001</v>
      </c>
      <c r="D119" s="280" t="s">
        <v>305</v>
      </c>
      <c r="E119" s="281" t="s">
        <v>14</v>
      </c>
      <c r="F119" s="284">
        <f>'MEMÓRIA DE CÁLCULO'!G157</f>
        <v>4</v>
      </c>
      <c r="G119" s="282">
        <v>1.46</v>
      </c>
      <c r="H119" s="282">
        <v>6.69</v>
      </c>
      <c r="I119" s="346">
        <f>(H119+G119)*F119</f>
        <v>32.6</v>
      </c>
      <c r="J119" s="372">
        <f t="shared" si="5"/>
        <v>1.1330505850781269E-4</v>
      </c>
      <c r="K119" s="373">
        <f t="shared" si="4"/>
        <v>0.96756801688759719</v>
      </c>
      <c r="L119" s="375" t="s">
        <v>471</v>
      </c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x14ac:dyDescent="0.25">
      <c r="A120" s="278" t="s">
        <v>88</v>
      </c>
      <c r="B120" s="253" t="s">
        <v>28</v>
      </c>
      <c r="C120" s="279">
        <v>20134</v>
      </c>
      <c r="D120" s="280" t="s">
        <v>274</v>
      </c>
      <c r="E120" s="281" t="s">
        <v>10</v>
      </c>
      <c r="F120" s="284">
        <f>'MEMÓRIA DE CÁLCULO'!G16</f>
        <v>10</v>
      </c>
      <c r="G120" s="282"/>
      <c r="H120" s="282">
        <v>3.22</v>
      </c>
      <c r="I120" s="346">
        <f>(G120+H120)*F120</f>
        <v>32.200000000000003</v>
      </c>
      <c r="J120" s="372">
        <f t="shared" si="5"/>
        <v>1.1191481239115242E-4</v>
      </c>
      <c r="K120" s="373">
        <f t="shared" si="4"/>
        <v>0.96767993169998834</v>
      </c>
      <c r="L120" s="375" t="s">
        <v>471</v>
      </c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x14ac:dyDescent="0.25">
      <c r="A121" s="278" t="s">
        <v>316</v>
      </c>
      <c r="B121" s="253" t="s">
        <v>28</v>
      </c>
      <c r="C121" s="279">
        <v>81935</v>
      </c>
      <c r="D121" s="280" t="s">
        <v>304</v>
      </c>
      <c r="E121" s="281" t="s">
        <v>14</v>
      </c>
      <c r="F121" s="284">
        <f>'MEMÓRIA DE CÁLCULO'!G155</f>
        <v>2</v>
      </c>
      <c r="G121" s="282">
        <v>2.06</v>
      </c>
      <c r="H121" s="282">
        <v>13.39</v>
      </c>
      <c r="I121" s="346">
        <f>(H121+G121)*F121</f>
        <v>30.900000000000002</v>
      </c>
      <c r="J121" s="372">
        <f t="shared" si="5"/>
        <v>1.0739651251200651E-4</v>
      </c>
      <c r="K121" s="373">
        <f t="shared" si="4"/>
        <v>0.96778732821250035</v>
      </c>
      <c r="L121" s="375" t="s">
        <v>471</v>
      </c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5.75" thickBot="1" x14ac:dyDescent="0.3">
      <c r="A122" s="285" t="s">
        <v>111</v>
      </c>
      <c r="B122" s="286" t="s">
        <v>28</v>
      </c>
      <c r="C122" s="287">
        <f>VLOOKUP(A122,'MEMÓRIA DE CÁLCULO'!A:G,2,)</f>
        <v>20138</v>
      </c>
      <c r="D122" s="298" t="str">
        <f>VLOOKUP(A122,'MEMÓRIA DE CÁLCULO'!A:G,3,)</f>
        <v>REMOÇÃO MANUAL DE LAVATÓRIO COM TRANSPORTE ATÉ CAÇAMBA E CARGA</v>
      </c>
      <c r="E122" s="288" t="str">
        <f>VLOOKUP(A122,'MEMÓRIA DE CÁLCULO'!A:G,4,)</f>
        <v>und</v>
      </c>
      <c r="F122" s="288">
        <f>'MEMÓRIA DE CÁLCULO'!G21</f>
        <v>5</v>
      </c>
      <c r="G122" s="290">
        <v>0</v>
      </c>
      <c r="H122" s="290">
        <v>7.17</v>
      </c>
      <c r="I122" s="347">
        <f>(G122+H122)*F122</f>
        <v>35.85</v>
      </c>
      <c r="J122" s="372">
        <f t="shared" si="5"/>
        <v>1.2460080820567745E-4</v>
      </c>
      <c r="K122" s="373">
        <f t="shared" si="4"/>
        <v>0.967911929020706</v>
      </c>
      <c r="L122" s="375" t="s">
        <v>471</v>
      </c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s="149" customFormat="1" x14ac:dyDescent="0.25">
      <c r="A123" s="278" t="s">
        <v>177</v>
      </c>
      <c r="B123" s="253" t="s">
        <v>28</v>
      </c>
      <c r="C123" s="279">
        <v>200101</v>
      </c>
      <c r="D123" s="280" t="s">
        <v>331</v>
      </c>
      <c r="E123" s="281" t="s">
        <v>10</v>
      </c>
      <c r="F123" s="284">
        <f>'MEMÓRIA DE CÁLCULO'!G220</f>
        <v>3</v>
      </c>
      <c r="G123" s="282">
        <v>2.3199999999999998</v>
      </c>
      <c r="H123" s="282">
        <v>4.43</v>
      </c>
      <c r="I123" s="346">
        <f>(G123+H123)*F123</f>
        <v>20.25</v>
      </c>
      <c r="J123" s="372">
        <f t="shared" si="5"/>
        <v>7.0381209655926588E-5</v>
      </c>
      <c r="K123" s="373">
        <f t="shared" si="4"/>
        <v>0.96798231023036196</v>
      </c>
      <c r="L123" s="375" t="s">
        <v>471</v>
      </c>
      <c r="M123" s="168"/>
      <c r="N123" s="168"/>
      <c r="O123" s="168"/>
      <c r="P123" s="168"/>
      <c r="Q123" s="168"/>
      <c r="R123" s="168"/>
      <c r="S123" s="168"/>
      <c r="T123" s="168"/>
      <c r="U123" s="168"/>
      <c r="V123" s="168"/>
      <c r="W123" s="168"/>
      <c r="X123" s="168"/>
    </row>
    <row r="124" spans="1:24" x14ac:dyDescent="0.25">
      <c r="A124" s="278" t="s">
        <v>167</v>
      </c>
      <c r="B124" s="253" t="s">
        <v>28</v>
      </c>
      <c r="C124" s="279">
        <v>71742</v>
      </c>
      <c r="D124" s="280" t="s">
        <v>201</v>
      </c>
      <c r="E124" s="281" t="s">
        <v>14</v>
      </c>
      <c r="F124" s="300">
        <f>'MEMÓRIA DE CÁLCULO'!G79</f>
        <v>3</v>
      </c>
      <c r="G124" s="282">
        <v>2.27</v>
      </c>
      <c r="H124" s="282">
        <v>2.37</v>
      </c>
      <c r="I124" s="346">
        <f>(G124+H124)*F124</f>
        <v>13.920000000000002</v>
      </c>
      <c r="J124" s="372">
        <f t="shared" si="5"/>
        <v>4.8380564859777693E-5</v>
      </c>
      <c r="K124" s="373">
        <f t="shared" si="4"/>
        <v>0.96803069079522175</v>
      </c>
      <c r="L124" s="375" t="s">
        <v>471</v>
      </c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5.75" thickBot="1" x14ac:dyDescent="0.3">
      <c r="A125" s="285" t="s">
        <v>318</v>
      </c>
      <c r="B125" s="286" t="s">
        <v>28</v>
      </c>
      <c r="C125" s="287">
        <v>81102</v>
      </c>
      <c r="D125" s="298" t="s">
        <v>306</v>
      </c>
      <c r="E125" s="288" t="s">
        <v>14</v>
      </c>
      <c r="F125" s="289">
        <f>'MEMÓRIA DE CÁLCULO'!G159</f>
        <v>2</v>
      </c>
      <c r="G125" s="290">
        <v>0.96</v>
      </c>
      <c r="H125" s="290">
        <v>4.3</v>
      </c>
      <c r="I125" s="347">
        <f>(H125+G125)*F125</f>
        <v>10.52</v>
      </c>
      <c r="J125" s="372">
        <f t="shared" si="5"/>
        <v>3.6563472868165321E-5</v>
      </c>
      <c r="K125" s="373">
        <f t="shared" si="4"/>
        <v>0.96806725426808993</v>
      </c>
      <c r="L125" s="375" t="s">
        <v>471</v>
      </c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s="149" customFormat="1" x14ac:dyDescent="0.25">
      <c r="A126" s="278" t="s">
        <v>166</v>
      </c>
      <c r="B126" s="253" t="s">
        <v>28</v>
      </c>
      <c r="C126" s="279">
        <v>71741</v>
      </c>
      <c r="D126" s="280" t="s">
        <v>200</v>
      </c>
      <c r="E126" s="281" t="str">
        <f>VLOOKUP(A126,'MEMÓRIA DE CÁLCULO'!A:G,4,)</f>
        <v>und</v>
      </c>
      <c r="F126" s="300">
        <f>'MEMÓRIA DE CÁLCULO'!G77</f>
        <v>2</v>
      </c>
      <c r="G126" s="282">
        <v>1.97</v>
      </c>
      <c r="H126" s="282">
        <v>1.42</v>
      </c>
      <c r="I126" s="346">
        <f>(G126+H126)*F126</f>
        <v>6.7799999999999994</v>
      </c>
      <c r="J126" s="372">
        <f t="shared" si="5"/>
        <v>2.3564671677391715E-5</v>
      </c>
      <c r="K126" s="373">
        <f t="shared" si="4"/>
        <v>0.96809081893976734</v>
      </c>
      <c r="L126" s="375" t="s">
        <v>471</v>
      </c>
      <c r="M126" s="168"/>
      <c r="N126" s="168"/>
      <c r="O126" s="168"/>
      <c r="P126" s="168"/>
      <c r="Q126" s="168"/>
      <c r="R126" s="168"/>
      <c r="S126" s="168"/>
      <c r="T126" s="168"/>
      <c r="U126" s="168"/>
      <c r="V126" s="168"/>
      <c r="W126" s="168"/>
      <c r="X126" s="168"/>
    </row>
    <row r="127" spans="1:24" s="149" customFormat="1" ht="15.75" thickBot="1" x14ac:dyDescent="0.3">
      <c r="A127" s="285" t="s">
        <v>275</v>
      </c>
      <c r="B127" s="286" t="s">
        <v>28</v>
      </c>
      <c r="C127" s="287">
        <f>'MEMÓRIA DE CÁLCULO'!B23</f>
        <v>20139</v>
      </c>
      <c r="D127" s="298" t="str">
        <f>'MEMÓRIA DE CÁLCULO'!C23</f>
        <v>DEMOLIÇÃO MANUAL DE BANCADA COM TRANSPORTE ATÉ CAÇAMBA E CARGA</v>
      </c>
      <c r="E127" s="288" t="str">
        <f>VLOOKUP(A127,'MEMÓRIA DE CÁLCULO'!A:G,4,)</f>
        <v>m²</v>
      </c>
      <c r="F127" s="288">
        <f>'MEMÓRIA DE CÁLCULO'!G23</f>
        <v>1</v>
      </c>
      <c r="G127" s="290">
        <v>0</v>
      </c>
      <c r="H127" s="290">
        <v>5.36</v>
      </c>
      <c r="I127" s="347">
        <f>(G127+H127)*F127</f>
        <v>5.36</v>
      </c>
      <c r="J127" s="372">
        <f t="shared" si="5"/>
        <v>1.8629297963247731E-5</v>
      </c>
      <c r="K127" s="373">
        <f t="shared" si="4"/>
        <v>0.9681094482377306</v>
      </c>
      <c r="L127" s="375" t="s">
        <v>471</v>
      </c>
      <c r="M127" s="168"/>
      <c r="N127" s="168"/>
      <c r="O127" s="168"/>
      <c r="P127" s="168"/>
      <c r="Q127" s="168"/>
      <c r="R127" s="168"/>
      <c r="S127" s="168"/>
      <c r="T127" s="168"/>
      <c r="U127" s="168"/>
      <c r="V127" s="168"/>
      <c r="W127" s="168"/>
      <c r="X127" s="168"/>
    </row>
    <row r="128" spans="1:24" ht="20.25" customHeight="1" x14ac:dyDescent="0.25">
      <c r="A128" s="512" t="s">
        <v>29</v>
      </c>
      <c r="B128" s="513"/>
      <c r="C128" s="513"/>
      <c r="D128" s="513"/>
      <c r="E128" s="513"/>
      <c r="F128" s="513"/>
      <c r="G128" s="513"/>
      <c r="H128" s="513"/>
      <c r="I128" s="514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4.25" customHeight="1" x14ac:dyDescent="0.25">
      <c r="A129" s="19"/>
      <c r="B129" s="19"/>
      <c r="C129" s="51"/>
      <c r="D129" s="20"/>
      <c r="E129" s="21"/>
      <c r="F129" s="21"/>
      <c r="G129" s="52"/>
      <c r="H129" s="52"/>
      <c r="I129" s="53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4.25" customHeight="1" x14ac:dyDescent="0.25">
      <c r="A130" s="19"/>
      <c r="B130" s="19"/>
      <c r="C130" s="51"/>
      <c r="D130" s="20"/>
      <c r="E130" s="21"/>
      <c r="F130" s="21"/>
      <c r="G130" s="52"/>
      <c r="H130" s="52"/>
      <c r="I130" s="53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4.25" customHeight="1" x14ac:dyDescent="0.25">
      <c r="A131" s="19"/>
      <c r="B131" s="19"/>
      <c r="C131" s="51"/>
      <c r="D131" s="20"/>
      <c r="E131" s="21"/>
      <c r="F131" s="21"/>
      <c r="G131" s="52"/>
      <c r="H131" s="52"/>
      <c r="I131" s="53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4.25" customHeight="1" x14ac:dyDescent="0.25">
      <c r="A132" s="19"/>
      <c r="B132" s="19"/>
      <c r="C132" s="51"/>
      <c r="D132" s="54"/>
      <c r="E132" s="21"/>
      <c r="F132" s="21"/>
      <c r="G132" s="52"/>
      <c r="H132" s="52"/>
      <c r="I132" s="53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4.25" customHeight="1" x14ac:dyDescent="0.25">
      <c r="A133" s="19"/>
      <c r="B133" s="19"/>
      <c r="C133" s="47"/>
      <c r="D133" s="20"/>
      <c r="E133" s="21"/>
      <c r="F133" s="21"/>
      <c r="G133" s="52"/>
      <c r="H133" s="52"/>
      <c r="I133" s="53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4.25" customHeight="1" x14ac:dyDescent="0.25">
      <c r="A134" s="19"/>
      <c r="B134" s="19"/>
      <c r="C134" s="47"/>
      <c r="D134" s="20"/>
      <c r="E134" s="21"/>
      <c r="F134" s="21"/>
      <c r="G134" s="52"/>
      <c r="H134" s="52"/>
      <c r="I134" s="53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4.25" customHeight="1" x14ac:dyDescent="0.25">
      <c r="A135" s="19"/>
      <c r="B135" s="19"/>
      <c r="C135" s="47"/>
      <c r="D135" s="20"/>
      <c r="E135" s="21"/>
      <c r="F135" s="21"/>
      <c r="G135" s="52"/>
      <c r="H135" s="52"/>
      <c r="I135" s="53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4.25" customHeight="1" x14ac:dyDescent="0.25">
      <c r="A136" s="19"/>
      <c r="B136" s="19"/>
      <c r="C136" s="47"/>
      <c r="D136" s="20"/>
      <c r="E136" s="21"/>
      <c r="F136" s="21"/>
      <c r="G136" s="52"/>
      <c r="H136" s="52"/>
      <c r="I136" s="53">
        <v>287718.84000000003</v>
      </c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4.25" customHeight="1" x14ac:dyDescent="0.25">
      <c r="A137" s="19"/>
      <c r="B137" s="19"/>
      <c r="C137" s="47"/>
      <c r="D137" s="20"/>
      <c r="E137" s="21"/>
      <c r="F137" s="21"/>
      <c r="G137" s="52"/>
      <c r="H137" s="52"/>
      <c r="I137" s="53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4.25" customHeight="1" x14ac:dyDescent="0.25">
      <c r="A138" s="19"/>
      <c r="B138" s="19"/>
      <c r="C138" s="47"/>
      <c r="D138" s="20"/>
      <c r="E138" s="21"/>
      <c r="F138" s="21"/>
      <c r="G138" s="52"/>
      <c r="H138" s="52"/>
      <c r="I138" s="53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4.25" customHeight="1" x14ac:dyDescent="0.25">
      <c r="A139" s="19"/>
      <c r="B139" s="19"/>
      <c r="C139" s="47"/>
      <c r="D139" s="20"/>
      <c r="E139" s="21"/>
      <c r="F139" s="21"/>
      <c r="G139" s="52"/>
      <c r="H139" s="52"/>
      <c r="I139" s="53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4.25" customHeight="1" x14ac:dyDescent="0.25">
      <c r="A140" s="19"/>
      <c r="B140" s="19"/>
      <c r="C140" s="47"/>
      <c r="D140" s="20"/>
      <c r="E140" s="21"/>
      <c r="F140" s="21"/>
      <c r="G140" s="52"/>
      <c r="H140" s="52"/>
      <c r="I140" s="53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4.25" customHeight="1" x14ac:dyDescent="0.25">
      <c r="A141" s="19"/>
      <c r="B141" s="19"/>
      <c r="C141" s="47"/>
      <c r="D141" s="20"/>
      <c r="E141" s="21"/>
      <c r="F141" s="21"/>
      <c r="G141" s="52"/>
      <c r="H141" s="52"/>
      <c r="I141" s="53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4.25" customHeight="1" x14ac:dyDescent="0.25">
      <c r="A142" s="19"/>
      <c r="B142" s="19"/>
      <c r="C142" s="47"/>
      <c r="D142" s="20"/>
      <c r="E142" s="21"/>
      <c r="F142" s="21"/>
      <c r="G142" s="52"/>
      <c r="H142" s="52"/>
      <c r="I142" s="53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4.25" customHeight="1" x14ac:dyDescent="0.25">
      <c r="A143" s="19"/>
      <c r="B143" s="19"/>
      <c r="C143" s="47"/>
      <c r="D143" s="20"/>
      <c r="E143" s="21"/>
      <c r="F143" s="21"/>
      <c r="G143" s="52"/>
      <c r="H143" s="52"/>
      <c r="I143" s="53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4.25" customHeight="1" x14ac:dyDescent="0.25">
      <c r="A144" s="19"/>
      <c r="B144" s="19"/>
      <c r="C144" s="47"/>
      <c r="D144" s="20"/>
      <c r="E144" s="21"/>
      <c r="F144" s="21"/>
      <c r="G144" s="52"/>
      <c r="H144" s="52"/>
      <c r="I144" s="53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4.25" customHeight="1" x14ac:dyDescent="0.25">
      <c r="A145" s="19"/>
      <c r="B145" s="19"/>
      <c r="C145" s="47"/>
      <c r="D145" s="20"/>
      <c r="E145" s="21"/>
      <c r="F145" s="21"/>
      <c r="G145" s="52"/>
      <c r="H145" s="52"/>
      <c r="I145" s="53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4.25" customHeight="1" x14ac:dyDescent="0.25">
      <c r="A146" s="19"/>
      <c r="B146" s="19"/>
      <c r="C146" s="47"/>
      <c r="D146" s="20"/>
      <c r="E146" s="21"/>
      <c r="F146" s="21"/>
      <c r="G146" s="52"/>
      <c r="H146" s="52"/>
      <c r="I146" s="53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4.25" customHeight="1" x14ac:dyDescent="0.25">
      <c r="A147" s="19"/>
      <c r="B147" s="19"/>
      <c r="C147" s="47"/>
      <c r="D147" s="20"/>
      <c r="E147" s="21"/>
      <c r="F147" s="21"/>
      <c r="G147" s="52"/>
      <c r="H147" s="52"/>
      <c r="I147" s="53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4.25" customHeight="1" x14ac:dyDescent="0.25">
      <c r="A148" s="19"/>
      <c r="B148" s="19"/>
      <c r="C148" s="47"/>
      <c r="D148" s="20"/>
      <c r="E148" s="21"/>
      <c r="F148" s="21"/>
      <c r="G148" s="52"/>
      <c r="H148" s="52"/>
      <c r="I148" s="53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4.25" customHeight="1" x14ac:dyDescent="0.25">
      <c r="A149" s="19"/>
      <c r="B149" s="19"/>
      <c r="C149" s="47"/>
      <c r="D149" s="20"/>
      <c r="E149" s="21"/>
      <c r="F149" s="21"/>
      <c r="G149" s="52"/>
      <c r="H149" s="52"/>
      <c r="I149" s="53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4.25" customHeight="1" x14ac:dyDescent="0.25">
      <c r="A150" s="19"/>
      <c r="B150" s="19"/>
      <c r="C150" s="47"/>
      <c r="D150" s="20"/>
      <c r="E150" s="21"/>
      <c r="F150" s="21"/>
      <c r="G150" s="52"/>
      <c r="H150" s="52"/>
      <c r="I150" s="53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4.25" customHeight="1" x14ac:dyDescent="0.25">
      <c r="A151" s="19"/>
      <c r="B151" s="19"/>
      <c r="C151" s="47"/>
      <c r="D151" s="20"/>
      <c r="E151" s="21"/>
      <c r="F151" s="21"/>
      <c r="G151" s="52"/>
      <c r="H151" s="52"/>
      <c r="I151" s="53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4.25" customHeight="1" x14ac:dyDescent="0.25">
      <c r="A152" s="19"/>
      <c r="B152" s="19"/>
      <c r="C152" s="47"/>
      <c r="D152" s="20"/>
      <c r="E152" s="21"/>
      <c r="F152" s="21"/>
      <c r="G152" s="52"/>
      <c r="H152" s="52"/>
      <c r="I152" s="53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4.25" customHeight="1" x14ac:dyDescent="0.25">
      <c r="A153" s="19"/>
      <c r="B153" s="19"/>
      <c r="C153" s="47"/>
      <c r="D153" s="20"/>
      <c r="E153" s="21"/>
      <c r="F153" s="21"/>
      <c r="G153" s="52"/>
      <c r="H153" s="52"/>
      <c r="I153" s="53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4.25" customHeight="1" x14ac:dyDescent="0.25">
      <c r="A154" s="19"/>
      <c r="B154" s="19"/>
      <c r="C154" s="47"/>
      <c r="D154" s="20"/>
      <c r="E154" s="21"/>
      <c r="F154" s="21"/>
      <c r="G154" s="52"/>
      <c r="H154" s="52"/>
      <c r="I154" s="53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4.25" customHeight="1" x14ac:dyDescent="0.25">
      <c r="A155" s="19"/>
      <c r="B155" s="19"/>
      <c r="C155" s="47"/>
      <c r="D155" s="20"/>
      <c r="E155" s="21"/>
      <c r="F155" s="21"/>
      <c r="G155" s="52"/>
      <c r="H155" s="52"/>
      <c r="I155" s="53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4.25" customHeight="1" x14ac:dyDescent="0.25">
      <c r="A156" s="19"/>
      <c r="B156" s="19"/>
      <c r="C156" s="47"/>
      <c r="D156" s="20"/>
      <c r="E156" s="21"/>
      <c r="F156" s="21"/>
      <c r="G156" s="52"/>
      <c r="H156" s="52"/>
      <c r="I156" s="53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4.25" customHeight="1" x14ac:dyDescent="0.25">
      <c r="A157" s="19"/>
      <c r="B157" s="19"/>
      <c r="C157" s="47"/>
      <c r="D157" s="20"/>
      <c r="E157" s="21"/>
      <c r="F157" s="21"/>
      <c r="G157" s="52"/>
      <c r="H157" s="52"/>
      <c r="I157" s="53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4.25" customHeight="1" x14ac:dyDescent="0.25">
      <c r="A158" s="19"/>
      <c r="B158" s="19"/>
      <c r="C158" s="47"/>
      <c r="D158" s="20"/>
      <c r="E158" s="21"/>
      <c r="F158" s="21"/>
      <c r="G158" s="52"/>
      <c r="H158" s="52"/>
      <c r="I158" s="53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4.25" customHeight="1" x14ac:dyDescent="0.25">
      <c r="A159" s="19"/>
      <c r="B159" s="19"/>
      <c r="C159" s="47"/>
      <c r="D159" s="20"/>
      <c r="E159" s="21"/>
      <c r="F159" s="21"/>
      <c r="G159" s="52"/>
      <c r="H159" s="52"/>
      <c r="I159" s="53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4.25" customHeight="1" x14ac:dyDescent="0.25">
      <c r="A160" s="19"/>
      <c r="B160" s="19"/>
      <c r="C160" s="47"/>
      <c r="D160" s="20"/>
      <c r="E160" s="21"/>
      <c r="F160" s="21"/>
      <c r="G160" s="52"/>
      <c r="H160" s="52"/>
      <c r="I160" s="53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4.25" customHeight="1" x14ac:dyDescent="0.25">
      <c r="A161" s="19"/>
      <c r="B161" s="19"/>
      <c r="C161" s="47"/>
      <c r="D161" s="20"/>
      <c r="E161" s="21"/>
      <c r="F161" s="21"/>
      <c r="G161" s="52"/>
      <c r="H161" s="52"/>
      <c r="I161" s="53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4.25" customHeight="1" x14ac:dyDescent="0.25">
      <c r="A162" s="19"/>
      <c r="B162" s="19"/>
      <c r="C162" s="47"/>
      <c r="D162" s="20"/>
      <c r="E162" s="21"/>
      <c r="F162" s="21"/>
      <c r="G162" s="52"/>
      <c r="H162" s="52"/>
      <c r="I162" s="53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4.25" customHeight="1" x14ac:dyDescent="0.25">
      <c r="A163" s="19"/>
      <c r="B163" s="19"/>
      <c r="C163" s="47"/>
      <c r="D163" s="20"/>
      <c r="E163" s="21"/>
      <c r="F163" s="21"/>
      <c r="G163" s="52"/>
      <c r="H163" s="52"/>
      <c r="I163" s="53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4.25" customHeight="1" x14ac:dyDescent="0.25">
      <c r="A164" s="19"/>
      <c r="B164" s="19"/>
      <c r="C164" s="47"/>
      <c r="D164" s="20"/>
      <c r="E164" s="21"/>
      <c r="F164" s="21"/>
      <c r="G164" s="52"/>
      <c r="H164" s="52"/>
      <c r="I164" s="53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4.25" customHeight="1" x14ac:dyDescent="0.25">
      <c r="A165" s="19"/>
      <c r="B165" s="19"/>
      <c r="C165" s="47"/>
      <c r="D165" s="20"/>
      <c r="E165" s="21"/>
      <c r="F165" s="21"/>
      <c r="G165" s="52"/>
      <c r="H165" s="52"/>
      <c r="I165" s="53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4.25" customHeight="1" x14ac:dyDescent="0.25">
      <c r="A166" s="19"/>
      <c r="B166" s="19"/>
      <c r="C166" s="47"/>
      <c r="D166" s="20"/>
      <c r="E166" s="21"/>
      <c r="F166" s="21"/>
      <c r="G166" s="52"/>
      <c r="H166" s="52"/>
      <c r="I166" s="53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4.25" customHeight="1" x14ac:dyDescent="0.25">
      <c r="A167" s="19"/>
      <c r="B167" s="19"/>
      <c r="C167" s="47"/>
      <c r="D167" s="20"/>
      <c r="E167" s="21"/>
      <c r="F167" s="21"/>
      <c r="G167" s="52"/>
      <c r="H167" s="52"/>
      <c r="I167" s="53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4.25" customHeight="1" x14ac:dyDescent="0.25">
      <c r="A168" s="19"/>
      <c r="B168" s="19"/>
      <c r="C168" s="47"/>
      <c r="D168" s="20"/>
      <c r="E168" s="21"/>
      <c r="F168" s="21"/>
      <c r="G168" s="52"/>
      <c r="H168" s="52"/>
      <c r="I168" s="53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4.25" customHeight="1" x14ac:dyDescent="0.25">
      <c r="A169" s="19"/>
      <c r="B169" s="19"/>
      <c r="C169" s="47"/>
      <c r="D169" s="20"/>
      <c r="E169" s="21"/>
      <c r="F169" s="21"/>
      <c r="G169" s="52"/>
      <c r="H169" s="52"/>
      <c r="I169" s="53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4.25" customHeight="1" x14ac:dyDescent="0.25">
      <c r="A170" s="19"/>
      <c r="B170" s="19"/>
      <c r="C170" s="47"/>
      <c r="D170" s="20"/>
      <c r="E170" s="21"/>
      <c r="F170" s="21"/>
      <c r="G170" s="52"/>
      <c r="H170" s="52"/>
      <c r="I170" s="53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4.25" customHeight="1" x14ac:dyDescent="0.25">
      <c r="A171" s="19"/>
      <c r="B171" s="19"/>
      <c r="C171" s="47"/>
      <c r="D171" s="20"/>
      <c r="E171" s="21"/>
      <c r="F171" s="21"/>
      <c r="G171" s="52"/>
      <c r="H171" s="52"/>
      <c r="I171" s="53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4.25" customHeight="1" x14ac:dyDescent="0.25">
      <c r="A172" s="19"/>
      <c r="B172" s="19"/>
      <c r="C172" s="47"/>
      <c r="D172" s="20"/>
      <c r="E172" s="21"/>
      <c r="F172" s="21"/>
      <c r="G172" s="52"/>
      <c r="H172" s="52"/>
      <c r="I172" s="53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4.25" customHeight="1" x14ac:dyDescent="0.25">
      <c r="A173" s="19"/>
      <c r="B173" s="19"/>
      <c r="C173" s="47"/>
      <c r="D173" s="20"/>
      <c r="E173" s="21"/>
      <c r="F173" s="21"/>
      <c r="G173" s="52"/>
      <c r="H173" s="52"/>
      <c r="I173" s="53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4.25" customHeight="1" x14ac:dyDescent="0.25">
      <c r="A174" s="19"/>
      <c r="B174" s="19"/>
      <c r="C174" s="47"/>
      <c r="D174" s="20"/>
      <c r="E174" s="21"/>
      <c r="F174" s="21"/>
      <c r="G174" s="52"/>
      <c r="H174" s="52"/>
      <c r="I174" s="53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4.25" customHeight="1" x14ac:dyDescent="0.25">
      <c r="A175" s="19"/>
      <c r="B175" s="19"/>
      <c r="C175" s="47"/>
      <c r="D175" s="20"/>
      <c r="E175" s="21"/>
      <c r="F175" s="21"/>
      <c r="G175" s="52"/>
      <c r="H175" s="52"/>
      <c r="I175" s="53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4.25" customHeight="1" x14ac:dyDescent="0.25">
      <c r="A176" s="19"/>
      <c r="B176" s="19"/>
      <c r="C176" s="47"/>
      <c r="D176" s="20"/>
      <c r="E176" s="21"/>
      <c r="F176" s="21"/>
      <c r="G176" s="52"/>
      <c r="H176" s="52"/>
      <c r="I176" s="53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4.25" customHeight="1" x14ac:dyDescent="0.25">
      <c r="A177" s="19"/>
      <c r="B177" s="19"/>
      <c r="C177" s="47"/>
      <c r="D177" s="20"/>
      <c r="E177" s="21"/>
      <c r="F177" s="21"/>
      <c r="G177" s="52"/>
      <c r="H177" s="52"/>
      <c r="I177" s="53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4.25" customHeight="1" x14ac:dyDescent="0.25">
      <c r="A178" s="19"/>
      <c r="B178" s="19"/>
      <c r="C178" s="47"/>
      <c r="D178" s="20"/>
      <c r="E178" s="21"/>
      <c r="F178" s="21"/>
      <c r="G178" s="52"/>
      <c r="H178" s="52"/>
      <c r="I178" s="53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4.25" customHeight="1" x14ac:dyDescent="0.25">
      <c r="A179" s="19"/>
      <c r="B179" s="19"/>
      <c r="C179" s="47"/>
      <c r="D179" s="20"/>
      <c r="E179" s="21"/>
      <c r="F179" s="21"/>
      <c r="G179" s="52"/>
      <c r="H179" s="52"/>
      <c r="I179" s="53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4.25" customHeight="1" x14ac:dyDescent="0.25">
      <c r="A180" s="19"/>
      <c r="B180" s="19"/>
      <c r="C180" s="47"/>
      <c r="D180" s="20"/>
      <c r="E180" s="21"/>
      <c r="F180" s="21"/>
      <c r="G180" s="52"/>
      <c r="H180" s="52"/>
      <c r="I180" s="53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4.25" customHeight="1" x14ac:dyDescent="0.25">
      <c r="A181" s="19"/>
      <c r="B181" s="19"/>
      <c r="C181" s="47"/>
      <c r="D181" s="20"/>
      <c r="E181" s="21"/>
      <c r="F181" s="21"/>
      <c r="G181" s="52"/>
      <c r="H181" s="52"/>
      <c r="I181" s="53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4.25" customHeight="1" x14ac:dyDescent="0.25">
      <c r="A182" s="19"/>
      <c r="B182" s="19"/>
      <c r="C182" s="47"/>
      <c r="D182" s="20"/>
      <c r="E182" s="21"/>
      <c r="F182" s="21"/>
      <c r="G182" s="52"/>
      <c r="H182" s="52"/>
      <c r="I182" s="53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4.25" customHeight="1" x14ac:dyDescent="0.25">
      <c r="A183" s="19"/>
      <c r="B183" s="19"/>
      <c r="C183" s="47"/>
      <c r="D183" s="20"/>
      <c r="E183" s="21"/>
      <c r="F183" s="21"/>
      <c r="G183" s="52"/>
      <c r="H183" s="52"/>
      <c r="I183" s="53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4.25" customHeight="1" x14ac:dyDescent="0.25">
      <c r="A184" s="19"/>
      <c r="B184" s="19"/>
      <c r="C184" s="47"/>
      <c r="D184" s="20"/>
      <c r="E184" s="21"/>
      <c r="F184" s="21"/>
      <c r="G184" s="52"/>
      <c r="H184" s="52"/>
      <c r="I184" s="53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4.25" customHeight="1" x14ac:dyDescent="0.25">
      <c r="A185" s="19"/>
      <c r="B185" s="19"/>
      <c r="C185" s="47"/>
      <c r="D185" s="20"/>
      <c r="E185" s="21"/>
      <c r="F185" s="21"/>
      <c r="G185" s="52"/>
      <c r="H185" s="52"/>
      <c r="I185" s="53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4.25" customHeight="1" x14ac:dyDescent="0.25">
      <c r="A186" s="19"/>
      <c r="B186" s="19"/>
      <c r="C186" s="47"/>
      <c r="D186" s="20"/>
      <c r="E186" s="21"/>
      <c r="F186" s="21"/>
      <c r="G186" s="52"/>
      <c r="H186" s="52"/>
      <c r="I186" s="53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4.25" customHeight="1" x14ac:dyDescent="0.25">
      <c r="A187" s="19"/>
      <c r="B187" s="19"/>
      <c r="C187" s="47"/>
      <c r="D187" s="20"/>
      <c r="E187" s="21"/>
      <c r="F187" s="21"/>
      <c r="G187" s="52"/>
      <c r="H187" s="52"/>
      <c r="I187" s="53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4.25" customHeight="1" x14ac:dyDescent="0.25">
      <c r="A188" s="19"/>
      <c r="B188" s="19"/>
      <c r="C188" s="47"/>
      <c r="D188" s="20"/>
      <c r="E188" s="21"/>
      <c r="F188" s="21"/>
      <c r="G188" s="52"/>
      <c r="H188" s="52"/>
      <c r="I188" s="53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4.25" customHeight="1" x14ac:dyDescent="0.25">
      <c r="A189" s="19"/>
      <c r="B189" s="19"/>
      <c r="C189" s="47"/>
      <c r="D189" s="20"/>
      <c r="E189" s="21"/>
      <c r="F189" s="21"/>
      <c r="G189" s="52"/>
      <c r="H189" s="52"/>
      <c r="I189" s="53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4.25" customHeight="1" x14ac:dyDescent="0.25">
      <c r="A190" s="19"/>
      <c r="B190" s="19"/>
      <c r="C190" s="47"/>
      <c r="D190" s="20"/>
      <c r="E190" s="21"/>
      <c r="F190" s="21"/>
      <c r="G190" s="52"/>
      <c r="H190" s="52"/>
      <c r="I190" s="53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4.25" customHeight="1" x14ac:dyDescent="0.25">
      <c r="A191" s="19"/>
      <c r="B191" s="19"/>
      <c r="C191" s="47"/>
      <c r="D191" s="20"/>
      <c r="E191" s="21"/>
      <c r="F191" s="21"/>
      <c r="G191" s="52"/>
      <c r="H191" s="52"/>
      <c r="I191" s="53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4.25" customHeight="1" x14ac:dyDescent="0.25">
      <c r="A192" s="19"/>
      <c r="B192" s="19"/>
      <c r="C192" s="47"/>
      <c r="D192" s="20"/>
      <c r="E192" s="21"/>
      <c r="F192" s="21"/>
      <c r="G192" s="52"/>
      <c r="H192" s="52"/>
      <c r="I192" s="53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4.25" customHeight="1" x14ac:dyDescent="0.25">
      <c r="A193" s="19"/>
      <c r="B193" s="19"/>
      <c r="C193" s="47"/>
      <c r="D193" s="20"/>
      <c r="E193" s="21"/>
      <c r="F193" s="21"/>
      <c r="G193" s="52"/>
      <c r="H193" s="52"/>
      <c r="I193" s="53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4.25" customHeight="1" x14ac:dyDescent="0.25">
      <c r="A194" s="19"/>
      <c r="B194" s="19"/>
      <c r="C194" s="47"/>
      <c r="D194" s="20"/>
      <c r="E194" s="21"/>
      <c r="F194" s="21"/>
      <c r="G194" s="52"/>
      <c r="H194" s="52"/>
      <c r="I194" s="53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4.25" customHeight="1" x14ac:dyDescent="0.25">
      <c r="A195" s="19"/>
      <c r="B195" s="19"/>
      <c r="C195" s="47"/>
      <c r="D195" s="20"/>
      <c r="E195" s="21"/>
      <c r="F195" s="21"/>
      <c r="G195" s="52"/>
      <c r="H195" s="52"/>
      <c r="I195" s="53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4.25" customHeight="1" x14ac:dyDescent="0.25">
      <c r="A196" s="19"/>
      <c r="B196" s="19"/>
      <c r="C196" s="47"/>
      <c r="D196" s="20"/>
      <c r="E196" s="21"/>
      <c r="F196" s="21"/>
      <c r="G196" s="52"/>
      <c r="H196" s="52"/>
      <c r="I196" s="53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4.25" customHeight="1" x14ac:dyDescent="0.25">
      <c r="A197" s="19"/>
      <c r="B197" s="19"/>
      <c r="C197" s="47"/>
      <c r="D197" s="20"/>
      <c r="E197" s="21"/>
      <c r="F197" s="21"/>
      <c r="G197" s="52"/>
      <c r="H197" s="52"/>
      <c r="I197" s="53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4.25" customHeight="1" x14ac:dyDescent="0.25">
      <c r="A198" s="19"/>
      <c r="B198" s="19"/>
      <c r="C198" s="47"/>
      <c r="D198" s="20"/>
      <c r="E198" s="21"/>
      <c r="F198" s="21"/>
      <c r="G198" s="52"/>
      <c r="H198" s="52"/>
      <c r="I198" s="53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4.25" customHeight="1" x14ac:dyDescent="0.25">
      <c r="A199" s="19"/>
      <c r="B199" s="19"/>
      <c r="C199" s="47"/>
      <c r="D199" s="20"/>
      <c r="E199" s="21"/>
      <c r="F199" s="21"/>
      <c r="G199" s="52"/>
      <c r="H199" s="52"/>
      <c r="I199" s="53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4.25" customHeight="1" x14ac:dyDescent="0.25">
      <c r="A200" s="19"/>
      <c r="B200" s="19"/>
      <c r="C200" s="47"/>
      <c r="D200" s="20"/>
      <c r="E200" s="21"/>
      <c r="F200" s="21"/>
      <c r="G200" s="52"/>
      <c r="H200" s="52"/>
      <c r="I200" s="53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4.25" customHeight="1" x14ac:dyDescent="0.25">
      <c r="A201" s="19"/>
      <c r="B201" s="19"/>
      <c r="C201" s="47"/>
      <c r="D201" s="20"/>
      <c r="E201" s="21"/>
      <c r="F201" s="21"/>
      <c r="G201" s="52"/>
      <c r="H201" s="52"/>
      <c r="I201" s="53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4.25" customHeight="1" x14ac:dyDescent="0.25">
      <c r="A202" s="19"/>
      <c r="B202" s="19"/>
      <c r="C202" s="47"/>
      <c r="D202" s="20"/>
      <c r="E202" s="21"/>
      <c r="F202" s="21"/>
      <c r="G202" s="52"/>
      <c r="H202" s="52"/>
      <c r="I202" s="53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4.25" customHeight="1" x14ac:dyDescent="0.25">
      <c r="A203" s="19"/>
      <c r="B203" s="19"/>
      <c r="C203" s="47"/>
      <c r="D203" s="20"/>
      <c r="E203" s="21"/>
      <c r="F203" s="21"/>
      <c r="G203" s="52"/>
      <c r="H203" s="52"/>
      <c r="I203" s="53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4.25" customHeight="1" x14ac:dyDescent="0.25">
      <c r="A204" s="19"/>
      <c r="B204" s="19"/>
      <c r="C204" s="47"/>
      <c r="D204" s="20"/>
      <c r="E204" s="21"/>
      <c r="F204" s="21"/>
      <c r="G204" s="52"/>
      <c r="H204" s="52"/>
      <c r="I204" s="53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4.25" customHeight="1" x14ac:dyDescent="0.25">
      <c r="A205" s="19"/>
      <c r="B205" s="19"/>
      <c r="C205" s="47"/>
      <c r="D205" s="20"/>
      <c r="E205" s="21"/>
      <c r="F205" s="21"/>
      <c r="G205" s="52"/>
      <c r="H205" s="52"/>
      <c r="I205" s="53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4.25" customHeight="1" x14ac:dyDescent="0.25">
      <c r="A206" s="19"/>
      <c r="B206" s="19"/>
      <c r="C206" s="47"/>
      <c r="D206" s="20"/>
      <c r="E206" s="21"/>
      <c r="F206" s="21"/>
      <c r="G206" s="52"/>
      <c r="H206" s="52"/>
      <c r="I206" s="53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4.25" customHeight="1" x14ac:dyDescent="0.25">
      <c r="A207" s="19"/>
      <c r="B207" s="19"/>
      <c r="C207" s="47"/>
      <c r="D207" s="20"/>
      <c r="E207" s="21"/>
      <c r="F207" s="21"/>
      <c r="G207" s="52"/>
      <c r="H207" s="52"/>
      <c r="I207" s="53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4.25" customHeight="1" x14ac:dyDescent="0.25">
      <c r="A208" s="19"/>
      <c r="B208" s="19"/>
      <c r="C208" s="47"/>
      <c r="D208" s="20"/>
      <c r="E208" s="21"/>
      <c r="F208" s="21"/>
      <c r="G208" s="52"/>
      <c r="H208" s="52"/>
      <c r="I208" s="53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4.25" customHeight="1" x14ac:dyDescent="0.25">
      <c r="A209" s="19"/>
      <c r="B209" s="19"/>
      <c r="C209" s="47"/>
      <c r="D209" s="20"/>
      <c r="E209" s="21"/>
      <c r="F209" s="21"/>
      <c r="G209" s="52"/>
      <c r="H209" s="52"/>
      <c r="I209" s="53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4.25" customHeight="1" x14ac:dyDescent="0.25">
      <c r="A210" s="19"/>
      <c r="B210" s="19"/>
      <c r="C210" s="47"/>
      <c r="D210" s="20"/>
      <c r="E210" s="21"/>
      <c r="F210" s="21"/>
      <c r="G210" s="52"/>
      <c r="H210" s="52"/>
      <c r="I210" s="53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4.25" customHeight="1" x14ac:dyDescent="0.25">
      <c r="A211" s="19"/>
      <c r="B211" s="19"/>
      <c r="C211" s="47"/>
      <c r="D211" s="20"/>
      <c r="E211" s="21"/>
      <c r="F211" s="21"/>
      <c r="G211" s="52"/>
      <c r="H211" s="52"/>
      <c r="I211" s="53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4.25" customHeight="1" x14ac:dyDescent="0.25">
      <c r="A212" s="19"/>
      <c r="B212" s="19"/>
      <c r="C212" s="47"/>
      <c r="D212" s="20"/>
      <c r="E212" s="21"/>
      <c r="F212" s="21"/>
      <c r="G212" s="52"/>
      <c r="H212" s="52"/>
      <c r="I212" s="53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4.25" customHeight="1" x14ac:dyDescent="0.25">
      <c r="A213" s="19"/>
      <c r="B213" s="19"/>
      <c r="C213" s="47"/>
      <c r="D213" s="20"/>
      <c r="E213" s="21"/>
      <c r="F213" s="21"/>
      <c r="G213" s="52"/>
      <c r="H213" s="52"/>
      <c r="I213" s="53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4.25" customHeight="1" x14ac:dyDescent="0.25">
      <c r="A214" s="19"/>
      <c r="B214" s="19"/>
      <c r="C214" s="47"/>
      <c r="D214" s="20"/>
      <c r="E214" s="21"/>
      <c r="F214" s="21"/>
      <c r="G214" s="52"/>
      <c r="H214" s="52"/>
      <c r="I214" s="53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4.25" customHeight="1" x14ac:dyDescent="0.25">
      <c r="A215" s="19"/>
      <c r="B215" s="19"/>
      <c r="C215" s="47"/>
      <c r="D215" s="20"/>
      <c r="E215" s="21"/>
      <c r="F215" s="21"/>
      <c r="G215" s="52"/>
      <c r="H215" s="52"/>
      <c r="I215" s="53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4.25" customHeight="1" x14ac:dyDescent="0.25">
      <c r="A216" s="19"/>
      <c r="B216" s="19"/>
      <c r="C216" s="47"/>
      <c r="D216" s="20"/>
      <c r="E216" s="21"/>
      <c r="F216" s="21"/>
      <c r="G216" s="52"/>
      <c r="H216" s="52"/>
      <c r="I216" s="53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4.25" customHeight="1" x14ac:dyDescent="0.25">
      <c r="A217" s="19"/>
      <c r="B217" s="19"/>
      <c r="C217" s="47"/>
      <c r="D217" s="20"/>
      <c r="E217" s="21"/>
      <c r="F217" s="21"/>
      <c r="G217" s="52"/>
      <c r="H217" s="52"/>
      <c r="I217" s="53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4.25" customHeight="1" x14ac:dyDescent="0.25">
      <c r="A218" s="19"/>
      <c r="B218" s="19"/>
      <c r="C218" s="47"/>
      <c r="D218" s="20"/>
      <c r="E218" s="21"/>
      <c r="F218" s="21"/>
      <c r="G218" s="52"/>
      <c r="H218" s="52"/>
      <c r="I218" s="53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4.25" customHeight="1" x14ac:dyDescent="0.25">
      <c r="A219" s="19"/>
      <c r="B219" s="19"/>
      <c r="C219" s="47"/>
      <c r="D219" s="20"/>
      <c r="E219" s="21"/>
      <c r="F219" s="21"/>
      <c r="G219" s="52"/>
      <c r="H219" s="52"/>
      <c r="I219" s="53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4.25" customHeight="1" x14ac:dyDescent="0.25">
      <c r="A220" s="19"/>
      <c r="B220" s="19"/>
      <c r="C220" s="47"/>
      <c r="D220" s="20"/>
      <c r="E220" s="21"/>
      <c r="F220" s="21"/>
      <c r="G220" s="52"/>
      <c r="H220" s="52"/>
      <c r="I220" s="53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4.25" customHeight="1" x14ac:dyDescent="0.25">
      <c r="A221" s="19"/>
      <c r="B221" s="19"/>
      <c r="C221" s="47"/>
      <c r="D221" s="20"/>
      <c r="E221" s="21"/>
      <c r="F221" s="21"/>
      <c r="G221" s="52"/>
      <c r="H221" s="52"/>
      <c r="I221" s="53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4.25" customHeight="1" x14ac:dyDescent="0.25">
      <c r="A222" s="19"/>
      <c r="B222" s="19"/>
      <c r="C222" s="47"/>
      <c r="D222" s="20"/>
      <c r="E222" s="21"/>
      <c r="F222" s="21"/>
      <c r="G222" s="52"/>
      <c r="H222" s="52"/>
      <c r="I222" s="53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4.25" customHeight="1" x14ac:dyDescent="0.25">
      <c r="A223" s="19"/>
      <c r="B223" s="19"/>
      <c r="C223" s="47"/>
      <c r="D223" s="20"/>
      <c r="E223" s="21"/>
      <c r="F223" s="21"/>
      <c r="G223" s="52"/>
      <c r="H223" s="52"/>
      <c r="I223" s="53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4.25" customHeight="1" x14ac:dyDescent="0.25">
      <c r="A224" s="19"/>
      <c r="B224" s="19"/>
      <c r="C224" s="47"/>
      <c r="D224" s="20"/>
      <c r="E224" s="21"/>
      <c r="F224" s="21"/>
      <c r="G224" s="52"/>
      <c r="H224" s="52"/>
      <c r="I224" s="53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4.25" customHeight="1" x14ac:dyDescent="0.25">
      <c r="A225" s="19"/>
      <c r="B225" s="19"/>
      <c r="C225" s="47"/>
      <c r="D225" s="20"/>
      <c r="E225" s="21"/>
      <c r="F225" s="21"/>
      <c r="G225" s="52"/>
      <c r="H225" s="52"/>
      <c r="I225" s="53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4.25" customHeight="1" x14ac:dyDescent="0.25">
      <c r="A226" s="19"/>
      <c r="B226" s="19"/>
      <c r="C226" s="47"/>
      <c r="D226" s="20"/>
      <c r="E226" s="21"/>
      <c r="F226" s="21"/>
      <c r="G226" s="52"/>
      <c r="H226" s="52"/>
      <c r="I226" s="53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4.25" customHeight="1" x14ac:dyDescent="0.25">
      <c r="A227" s="19"/>
      <c r="B227" s="19"/>
      <c r="C227" s="47"/>
      <c r="D227" s="20"/>
      <c r="E227" s="21"/>
      <c r="F227" s="21"/>
      <c r="G227" s="52"/>
      <c r="H227" s="52"/>
      <c r="I227" s="53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4.25" customHeight="1" x14ac:dyDescent="0.25">
      <c r="A228" s="19"/>
      <c r="B228" s="19"/>
      <c r="C228" s="47"/>
      <c r="D228" s="20"/>
      <c r="E228" s="21"/>
      <c r="F228" s="21"/>
      <c r="G228" s="52"/>
      <c r="H228" s="52"/>
      <c r="I228" s="53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4.25" customHeight="1" x14ac:dyDescent="0.25">
      <c r="A229" s="19"/>
      <c r="B229" s="19"/>
      <c r="C229" s="47"/>
      <c r="D229" s="20"/>
      <c r="E229" s="21"/>
      <c r="F229" s="21"/>
      <c r="G229" s="52"/>
      <c r="H229" s="52"/>
      <c r="I229" s="53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4.25" customHeight="1" x14ac:dyDescent="0.25">
      <c r="A230" s="19"/>
      <c r="B230" s="19"/>
      <c r="C230" s="47"/>
      <c r="D230" s="20"/>
      <c r="E230" s="21"/>
      <c r="F230" s="21"/>
      <c r="G230" s="52"/>
      <c r="H230" s="52"/>
      <c r="I230" s="53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4.25" customHeight="1" x14ac:dyDescent="0.25">
      <c r="A231" s="19"/>
      <c r="B231" s="19"/>
      <c r="C231" s="47"/>
      <c r="D231" s="20"/>
      <c r="E231" s="21"/>
      <c r="F231" s="21"/>
      <c r="G231" s="52"/>
      <c r="H231" s="52"/>
      <c r="I231" s="53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4.25" customHeight="1" x14ac:dyDescent="0.25">
      <c r="A232" s="19"/>
      <c r="B232" s="19"/>
      <c r="C232" s="47"/>
      <c r="D232" s="20"/>
      <c r="E232" s="21"/>
      <c r="F232" s="21"/>
      <c r="G232" s="52"/>
      <c r="H232" s="52"/>
      <c r="I232" s="53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4.25" customHeight="1" x14ac:dyDescent="0.25">
      <c r="A233" s="19"/>
      <c r="B233" s="19"/>
      <c r="C233" s="47"/>
      <c r="D233" s="20"/>
      <c r="E233" s="21"/>
      <c r="F233" s="21"/>
      <c r="G233" s="52"/>
      <c r="H233" s="52"/>
      <c r="I233" s="53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4.25" customHeight="1" x14ac:dyDescent="0.25">
      <c r="A234" s="19"/>
      <c r="B234" s="19"/>
      <c r="C234" s="47"/>
      <c r="D234" s="20"/>
      <c r="E234" s="21"/>
      <c r="F234" s="21"/>
      <c r="G234" s="52"/>
      <c r="H234" s="52"/>
      <c r="I234" s="53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4.25" customHeight="1" x14ac:dyDescent="0.25">
      <c r="A235" s="19"/>
      <c r="B235" s="19"/>
      <c r="C235" s="47"/>
      <c r="D235" s="20"/>
      <c r="E235" s="21"/>
      <c r="F235" s="21"/>
      <c r="G235" s="52"/>
      <c r="H235" s="52"/>
      <c r="I235" s="53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4.25" customHeight="1" x14ac:dyDescent="0.25">
      <c r="A236" s="19"/>
      <c r="B236" s="19"/>
      <c r="C236" s="47"/>
      <c r="D236" s="20"/>
      <c r="E236" s="21"/>
      <c r="F236" s="21"/>
      <c r="G236" s="52"/>
      <c r="H236" s="52"/>
      <c r="I236" s="53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4.25" customHeight="1" x14ac:dyDescent="0.25">
      <c r="A237" s="19"/>
      <c r="B237" s="19"/>
      <c r="C237" s="47"/>
      <c r="D237" s="20"/>
      <c r="E237" s="21"/>
      <c r="F237" s="21"/>
      <c r="G237" s="52"/>
      <c r="H237" s="52"/>
      <c r="I237" s="53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4.25" customHeight="1" x14ac:dyDescent="0.25">
      <c r="A238" s="19"/>
      <c r="B238" s="19"/>
      <c r="C238" s="47"/>
      <c r="D238" s="20"/>
      <c r="E238" s="21"/>
      <c r="F238" s="21"/>
      <c r="G238" s="52"/>
      <c r="H238" s="52"/>
      <c r="I238" s="53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4.25" customHeight="1" x14ac:dyDescent="0.25">
      <c r="A239" s="19"/>
      <c r="B239" s="19"/>
      <c r="C239" s="47"/>
      <c r="D239" s="20"/>
      <c r="E239" s="21"/>
      <c r="F239" s="21"/>
      <c r="G239" s="52"/>
      <c r="H239" s="52"/>
      <c r="I239" s="53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4.25" customHeight="1" x14ac:dyDescent="0.25">
      <c r="A240" s="19"/>
      <c r="B240" s="19"/>
      <c r="C240" s="47"/>
      <c r="D240" s="20"/>
      <c r="E240" s="21"/>
      <c r="F240" s="21"/>
      <c r="G240" s="52"/>
      <c r="H240" s="52"/>
      <c r="I240" s="53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4.25" customHeight="1" x14ac:dyDescent="0.25">
      <c r="A241" s="19"/>
      <c r="B241" s="19"/>
      <c r="C241" s="47"/>
      <c r="D241" s="20"/>
      <c r="E241" s="21"/>
      <c r="F241" s="21"/>
      <c r="G241" s="52"/>
      <c r="H241" s="52"/>
      <c r="I241" s="53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4.25" customHeight="1" x14ac:dyDescent="0.25">
      <c r="A242" s="19"/>
      <c r="B242" s="19"/>
      <c r="C242" s="47"/>
      <c r="D242" s="20"/>
      <c r="E242" s="21"/>
      <c r="F242" s="21"/>
      <c r="G242" s="52"/>
      <c r="H242" s="52"/>
      <c r="I242" s="53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4.25" customHeight="1" x14ac:dyDescent="0.25">
      <c r="A243" s="19"/>
      <c r="B243" s="19"/>
      <c r="C243" s="47"/>
      <c r="D243" s="20"/>
      <c r="E243" s="21"/>
      <c r="F243" s="21"/>
      <c r="G243" s="52"/>
      <c r="H243" s="52"/>
      <c r="I243" s="53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4.25" customHeight="1" x14ac:dyDescent="0.25">
      <c r="A244" s="19"/>
      <c r="B244" s="19"/>
      <c r="C244" s="47"/>
      <c r="D244" s="20"/>
      <c r="E244" s="21"/>
      <c r="F244" s="21"/>
      <c r="G244" s="52"/>
      <c r="H244" s="52"/>
      <c r="I244" s="53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4.25" customHeight="1" x14ac:dyDescent="0.25">
      <c r="A245" s="19"/>
      <c r="B245" s="19"/>
      <c r="C245" s="47"/>
      <c r="D245" s="20"/>
      <c r="E245" s="21"/>
      <c r="F245" s="21"/>
      <c r="G245" s="52"/>
      <c r="H245" s="52"/>
      <c r="I245" s="53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4.25" customHeight="1" x14ac:dyDescent="0.25">
      <c r="A246" s="19"/>
      <c r="B246" s="19"/>
      <c r="C246" s="47"/>
      <c r="D246" s="20"/>
      <c r="E246" s="21"/>
      <c r="F246" s="21"/>
      <c r="G246" s="52"/>
      <c r="H246" s="52"/>
      <c r="I246" s="53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4.25" customHeight="1" x14ac:dyDescent="0.25">
      <c r="A247" s="19"/>
      <c r="B247" s="19"/>
      <c r="C247" s="47"/>
      <c r="D247" s="20"/>
      <c r="E247" s="21"/>
      <c r="F247" s="21"/>
      <c r="G247" s="52"/>
      <c r="H247" s="52"/>
      <c r="I247" s="53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4.25" customHeight="1" x14ac:dyDescent="0.25">
      <c r="A248" s="19"/>
      <c r="B248" s="19"/>
      <c r="C248" s="47"/>
      <c r="D248" s="20"/>
      <c r="E248" s="21"/>
      <c r="F248" s="21"/>
      <c r="G248" s="52"/>
      <c r="H248" s="52"/>
      <c r="I248" s="53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4.25" customHeight="1" x14ac:dyDescent="0.25">
      <c r="A249" s="19"/>
      <c r="B249" s="19"/>
      <c r="C249" s="47"/>
      <c r="D249" s="20"/>
      <c r="E249" s="21"/>
      <c r="F249" s="21"/>
      <c r="G249" s="52"/>
      <c r="H249" s="52"/>
      <c r="I249" s="53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4.25" customHeight="1" x14ac:dyDescent="0.25">
      <c r="A250" s="19"/>
      <c r="B250" s="19"/>
      <c r="C250" s="47"/>
      <c r="D250" s="20"/>
      <c r="E250" s="21"/>
      <c r="F250" s="21"/>
      <c r="G250" s="52"/>
      <c r="H250" s="52"/>
      <c r="I250" s="53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4.25" customHeight="1" x14ac:dyDescent="0.25">
      <c r="A251" s="19"/>
      <c r="B251" s="19"/>
      <c r="C251" s="47"/>
      <c r="D251" s="20"/>
      <c r="E251" s="21"/>
      <c r="F251" s="21"/>
      <c r="G251" s="52"/>
      <c r="H251" s="52"/>
      <c r="I251" s="53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4.25" customHeight="1" x14ac:dyDescent="0.25">
      <c r="A252" s="19"/>
      <c r="B252" s="19"/>
      <c r="C252" s="47"/>
      <c r="D252" s="20"/>
      <c r="E252" s="21"/>
      <c r="F252" s="21"/>
      <c r="G252" s="52"/>
      <c r="H252" s="52"/>
      <c r="I252" s="53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4.25" customHeight="1" x14ac:dyDescent="0.25">
      <c r="A253" s="19"/>
      <c r="B253" s="19"/>
      <c r="C253" s="47"/>
      <c r="D253" s="20"/>
      <c r="E253" s="21"/>
      <c r="F253" s="21"/>
      <c r="G253" s="52"/>
      <c r="H253" s="52"/>
      <c r="I253" s="53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4.25" customHeight="1" x14ac:dyDescent="0.25">
      <c r="A254" s="19"/>
      <c r="B254" s="19"/>
      <c r="C254" s="47"/>
      <c r="D254" s="20"/>
      <c r="E254" s="21"/>
      <c r="F254" s="21"/>
      <c r="G254" s="52"/>
      <c r="H254" s="52"/>
      <c r="I254" s="53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4.25" customHeight="1" x14ac:dyDescent="0.25">
      <c r="A255" s="19"/>
      <c r="B255" s="19"/>
      <c r="C255" s="47"/>
      <c r="D255" s="20"/>
      <c r="E255" s="21"/>
      <c r="F255" s="21"/>
      <c r="G255" s="52"/>
      <c r="H255" s="52"/>
      <c r="I255" s="53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4.25" customHeight="1" x14ac:dyDescent="0.25">
      <c r="A256" s="19"/>
      <c r="B256" s="19"/>
      <c r="C256" s="47"/>
      <c r="D256" s="20"/>
      <c r="E256" s="21"/>
      <c r="F256" s="21"/>
      <c r="G256" s="52"/>
      <c r="H256" s="52"/>
      <c r="I256" s="53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4.25" customHeight="1" x14ac:dyDescent="0.25">
      <c r="A257" s="19"/>
      <c r="B257" s="19"/>
      <c r="C257" s="47"/>
      <c r="D257" s="20"/>
      <c r="E257" s="21"/>
      <c r="F257" s="21"/>
      <c r="G257" s="52"/>
      <c r="H257" s="52"/>
      <c r="I257" s="53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4.25" customHeight="1" x14ac:dyDescent="0.25">
      <c r="A258" s="19"/>
      <c r="B258" s="19"/>
      <c r="C258" s="47"/>
      <c r="D258" s="20"/>
      <c r="E258" s="21"/>
      <c r="F258" s="21"/>
      <c r="G258" s="52"/>
      <c r="H258" s="52"/>
      <c r="I258" s="53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4.25" customHeight="1" x14ac:dyDescent="0.25">
      <c r="A259" s="19"/>
      <c r="B259" s="19"/>
      <c r="C259" s="47"/>
      <c r="D259" s="20"/>
      <c r="E259" s="21"/>
      <c r="F259" s="21"/>
      <c r="G259" s="52"/>
      <c r="H259" s="52"/>
      <c r="I259" s="53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4.25" customHeight="1" x14ac:dyDescent="0.25">
      <c r="A260" s="19"/>
      <c r="B260" s="19"/>
      <c r="C260" s="47"/>
      <c r="D260" s="20"/>
      <c r="E260" s="21"/>
      <c r="F260" s="21"/>
      <c r="G260" s="52"/>
      <c r="H260" s="52"/>
      <c r="I260" s="53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4.25" customHeight="1" x14ac:dyDescent="0.25">
      <c r="A261" s="19"/>
      <c r="B261" s="19"/>
      <c r="C261" s="47"/>
      <c r="D261" s="20"/>
      <c r="E261" s="21"/>
      <c r="F261" s="21"/>
      <c r="G261" s="52"/>
      <c r="H261" s="52"/>
      <c r="I261" s="53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4.25" customHeight="1" x14ac:dyDescent="0.25">
      <c r="A262" s="19"/>
      <c r="B262" s="19"/>
      <c r="C262" s="47"/>
      <c r="D262" s="20"/>
      <c r="E262" s="21"/>
      <c r="F262" s="21"/>
      <c r="G262" s="52"/>
      <c r="H262" s="52"/>
      <c r="I262" s="53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4.25" customHeight="1" x14ac:dyDescent="0.25">
      <c r="A263" s="19"/>
      <c r="B263" s="19"/>
      <c r="C263" s="47"/>
      <c r="D263" s="20"/>
      <c r="E263" s="21"/>
      <c r="F263" s="21"/>
      <c r="G263" s="52"/>
      <c r="H263" s="52"/>
      <c r="I263" s="53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4.25" customHeight="1" x14ac:dyDescent="0.25">
      <c r="A264" s="19"/>
      <c r="B264" s="19"/>
      <c r="C264" s="47"/>
      <c r="D264" s="20"/>
      <c r="E264" s="21"/>
      <c r="F264" s="21"/>
      <c r="G264" s="52"/>
      <c r="H264" s="52"/>
      <c r="I264" s="53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4.25" customHeight="1" x14ac:dyDescent="0.25">
      <c r="A265" s="19"/>
      <c r="B265" s="19"/>
      <c r="C265" s="47"/>
      <c r="D265" s="20"/>
      <c r="E265" s="21"/>
      <c r="F265" s="21"/>
      <c r="G265" s="52"/>
      <c r="H265" s="52"/>
      <c r="I265" s="53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4.25" customHeight="1" x14ac:dyDescent="0.25">
      <c r="A266" s="19"/>
      <c r="B266" s="19"/>
      <c r="C266" s="47"/>
      <c r="D266" s="20"/>
      <c r="E266" s="21"/>
      <c r="F266" s="21"/>
      <c r="G266" s="52"/>
      <c r="H266" s="52"/>
      <c r="I266" s="53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4.25" customHeight="1" x14ac:dyDescent="0.25">
      <c r="A267" s="19"/>
      <c r="B267" s="19"/>
      <c r="C267" s="47"/>
      <c r="D267" s="20"/>
      <c r="E267" s="21"/>
      <c r="F267" s="21"/>
      <c r="G267" s="52"/>
      <c r="H267" s="52"/>
      <c r="I267" s="53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4.25" customHeight="1" x14ac:dyDescent="0.25">
      <c r="A268" s="19"/>
      <c r="B268" s="19"/>
      <c r="C268" s="47"/>
      <c r="D268" s="20"/>
      <c r="E268" s="21"/>
      <c r="F268" s="21"/>
      <c r="G268" s="52"/>
      <c r="H268" s="52"/>
      <c r="I268" s="53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4.25" customHeight="1" x14ac:dyDescent="0.25">
      <c r="A269" s="19"/>
      <c r="B269" s="19"/>
      <c r="C269" s="47"/>
      <c r="D269" s="20"/>
      <c r="E269" s="21"/>
      <c r="F269" s="21"/>
      <c r="G269" s="52"/>
      <c r="H269" s="52"/>
      <c r="I269" s="53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4.25" customHeight="1" x14ac:dyDescent="0.25">
      <c r="A270" s="19"/>
      <c r="B270" s="19"/>
      <c r="C270" s="47"/>
      <c r="D270" s="20"/>
      <c r="E270" s="21"/>
      <c r="F270" s="21"/>
      <c r="G270" s="52"/>
      <c r="H270" s="52"/>
      <c r="I270" s="53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4.25" customHeight="1" x14ac:dyDescent="0.25">
      <c r="A271" s="19"/>
      <c r="B271" s="19"/>
      <c r="C271" s="47"/>
      <c r="D271" s="20"/>
      <c r="E271" s="21"/>
      <c r="F271" s="21"/>
      <c r="G271" s="52"/>
      <c r="H271" s="52"/>
      <c r="I271" s="53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4.25" customHeight="1" x14ac:dyDescent="0.25">
      <c r="A272" s="19"/>
      <c r="B272" s="19"/>
      <c r="C272" s="47"/>
      <c r="D272" s="20"/>
      <c r="E272" s="21"/>
      <c r="F272" s="21"/>
      <c r="G272" s="52"/>
      <c r="H272" s="52"/>
      <c r="I272" s="53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4.25" customHeight="1" x14ac:dyDescent="0.25">
      <c r="A273" s="19"/>
      <c r="B273" s="19"/>
      <c r="C273" s="47"/>
      <c r="D273" s="20"/>
      <c r="E273" s="21"/>
      <c r="F273" s="21"/>
      <c r="G273" s="52"/>
      <c r="H273" s="52"/>
      <c r="I273" s="53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4.25" customHeight="1" x14ac:dyDescent="0.25">
      <c r="A274" s="19"/>
      <c r="B274" s="19"/>
      <c r="C274" s="47"/>
      <c r="D274" s="20"/>
      <c r="E274" s="21"/>
      <c r="F274" s="21"/>
      <c r="G274" s="52"/>
      <c r="H274" s="52"/>
      <c r="I274" s="53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4.25" customHeight="1" x14ac:dyDescent="0.25">
      <c r="A275" s="19"/>
      <c r="B275" s="19"/>
      <c r="C275" s="47"/>
      <c r="D275" s="20"/>
      <c r="E275" s="21"/>
      <c r="F275" s="21"/>
      <c r="G275" s="52"/>
      <c r="H275" s="52"/>
      <c r="I275" s="53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4.25" customHeight="1" x14ac:dyDescent="0.25">
      <c r="A276" s="19"/>
      <c r="B276" s="19"/>
      <c r="C276" s="47"/>
      <c r="D276" s="20"/>
      <c r="E276" s="21"/>
      <c r="F276" s="21"/>
      <c r="G276" s="52"/>
      <c r="H276" s="52"/>
      <c r="I276" s="53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4.25" customHeight="1" x14ac:dyDescent="0.25">
      <c r="A277" s="19"/>
      <c r="B277" s="19"/>
      <c r="C277" s="47"/>
      <c r="D277" s="20"/>
      <c r="E277" s="21"/>
      <c r="F277" s="21"/>
      <c r="G277" s="52"/>
      <c r="H277" s="52"/>
      <c r="I277" s="53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4.25" customHeight="1" x14ac:dyDescent="0.25">
      <c r="A278" s="19"/>
      <c r="B278" s="19"/>
      <c r="C278" s="47"/>
      <c r="D278" s="20"/>
      <c r="E278" s="21"/>
      <c r="F278" s="21"/>
      <c r="G278" s="52"/>
      <c r="H278" s="52"/>
      <c r="I278" s="53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4.25" customHeight="1" x14ac:dyDescent="0.25">
      <c r="A279" s="19"/>
      <c r="B279" s="19"/>
      <c r="C279" s="47"/>
      <c r="D279" s="20"/>
      <c r="E279" s="21"/>
      <c r="F279" s="21"/>
      <c r="G279" s="52"/>
      <c r="H279" s="52"/>
      <c r="I279" s="53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4.25" customHeight="1" x14ac:dyDescent="0.25">
      <c r="A280" s="19"/>
      <c r="B280" s="19"/>
      <c r="C280" s="47"/>
      <c r="D280" s="20"/>
      <c r="E280" s="21"/>
      <c r="F280" s="21"/>
      <c r="G280" s="52"/>
      <c r="H280" s="52"/>
      <c r="I280" s="53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4.25" customHeight="1" x14ac:dyDescent="0.25">
      <c r="A281" s="19"/>
      <c r="B281" s="19"/>
      <c r="C281" s="47"/>
      <c r="D281" s="20"/>
      <c r="E281" s="21"/>
      <c r="F281" s="21"/>
      <c r="G281" s="52"/>
      <c r="H281" s="52"/>
      <c r="I281" s="53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4.25" customHeight="1" x14ac:dyDescent="0.25">
      <c r="A282" s="19"/>
      <c r="B282" s="19"/>
      <c r="C282" s="47"/>
      <c r="D282" s="20"/>
      <c r="E282" s="21"/>
      <c r="F282" s="21"/>
      <c r="G282" s="52"/>
      <c r="H282" s="52"/>
      <c r="I282" s="53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4.25" customHeight="1" x14ac:dyDescent="0.25">
      <c r="A283" s="19"/>
      <c r="B283" s="19"/>
      <c r="C283" s="47"/>
      <c r="D283" s="20"/>
      <c r="E283" s="21"/>
      <c r="F283" s="21"/>
      <c r="G283" s="52"/>
      <c r="H283" s="52"/>
      <c r="I283" s="53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4.25" customHeight="1" x14ac:dyDescent="0.25">
      <c r="A284" s="19"/>
      <c r="B284" s="19"/>
      <c r="C284" s="47"/>
      <c r="D284" s="20"/>
      <c r="E284" s="21"/>
      <c r="F284" s="21"/>
      <c r="G284" s="52"/>
      <c r="H284" s="52"/>
      <c r="I284" s="53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4.25" customHeight="1" x14ac:dyDescent="0.25">
      <c r="A285" s="19"/>
      <c r="B285" s="19"/>
      <c r="C285" s="47"/>
      <c r="D285" s="20"/>
      <c r="E285" s="21"/>
      <c r="F285" s="21"/>
      <c r="G285" s="52"/>
      <c r="H285" s="52"/>
      <c r="I285" s="53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4.25" customHeight="1" x14ac:dyDescent="0.25">
      <c r="A286" s="19"/>
      <c r="B286" s="19"/>
      <c r="C286" s="47"/>
      <c r="D286" s="20"/>
      <c r="E286" s="21"/>
      <c r="F286" s="21"/>
      <c r="G286" s="52"/>
      <c r="H286" s="52"/>
      <c r="I286" s="53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4.25" customHeight="1" x14ac:dyDescent="0.25">
      <c r="A287" s="19"/>
      <c r="B287" s="19"/>
      <c r="C287" s="47"/>
      <c r="D287" s="20"/>
      <c r="E287" s="21"/>
      <c r="F287" s="21"/>
      <c r="G287" s="52"/>
      <c r="H287" s="52"/>
      <c r="I287" s="53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4.25" customHeight="1" x14ac:dyDescent="0.25">
      <c r="A288" s="19"/>
      <c r="B288" s="19"/>
      <c r="C288" s="47"/>
      <c r="D288" s="20"/>
      <c r="E288" s="21"/>
      <c r="F288" s="21"/>
      <c r="G288" s="52"/>
      <c r="H288" s="52"/>
      <c r="I288" s="53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4.25" customHeight="1" x14ac:dyDescent="0.25">
      <c r="A289" s="19"/>
      <c r="B289" s="19"/>
      <c r="C289" s="47"/>
      <c r="D289" s="20"/>
      <c r="E289" s="21"/>
      <c r="F289" s="21"/>
      <c r="G289" s="52"/>
      <c r="H289" s="52"/>
      <c r="I289" s="53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4.25" customHeight="1" x14ac:dyDescent="0.25">
      <c r="A290" s="19"/>
      <c r="B290" s="19"/>
      <c r="C290" s="47"/>
      <c r="D290" s="20"/>
      <c r="E290" s="21"/>
      <c r="F290" s="21"/>
      <c r="G290" s="52"/>
      <c r="H290" s="52"/>
      <c r="I290" s="53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4.25" customHeight="1" x14ac:dyDescent="0.25">
      <c r="A291" s="19"/>
      <c r="B291" s="19"/>
      <c r="C291" s="47"/>
      <c r="D291" s="20"/>
      <c r="E291" s="21"/>
      <c r="F291" s="21"/>
      <c r="G291" s="52"/>
      <c r="H291" s="52"/>
      <c r="I291" s="53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4.25" customHeight="1" x14ac:dyDescent="0.25">
      <c r="A292" s="19"/>
      <c r="B292" s="19"/>
      <c r="C292" s="47"/>
      <c r="D292" s="20"/>
      <c r="E292" s="21"/>
      <c r="F292" s="21"/>
      <c r="G292" s="52"/>
      <c r="H292" s="52"/>
      <c r="I292" s="53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4.25" customHeight="1" x14ac:dyDescent="0.25">
      <c r="A293" s="19"/>
      <c r="B293" s="19"/>
      <c r="C293" s="47"/>
      <c r="D293" s="20"/>
      <c r="E293" s="21"/>
      <c r="F293" s="21"/>
      <c r="G293" s="52"/>
      <c r="H293" s="52"/>
      <c r="I293" s="53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4.25" customHeight="1" x14ac:dyDescent="0.25">
      <c r="A294" s="19"/>
      <c r="B294" s="19"/>
      <c r="C294" s="47"/>
      <c r="D294" s="20"/>
      <c r="E294" s="21"/>
      <c r="F294" s="21"/>
      <c r="G294" s="52"/>
      <c r="H294" s="52"/>
      <c r="I294" s="53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4.25" customHeight="1" x14ac:dyDescent="0.25">
      <c r="A295" s="19"/>
      <c r="B295" s="19"/>
      <c r="C295" s="47"/>
      <c r="D295" s="20"/>
      <c r="E295" s="21"/>
      <c r="F295" s="21"/>
      <c r="G295" s="52"/>
      <c r="H295" s="52"/>
      <c r="I295" s="53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4.25" customHeight="1" x14ac:dyDescent="0.25">
      <c r="A296" s="19"/>
      <c r="B296" s="19"/>
      <c r="C296" s="47"/>
      <c r="D296" s="20"/>
      <c r="E296" s="21"/>
      <c r="F296" s="21"/>
      <c r="G296" s="52"/>
      <c r="H296" s="52"/>
      <c r="I296" s="53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4.25" customHeight="1" x14ac:dyDescent="0.25">
      <c r="A297" s="19"/>
      <c r="B297" s="19"/>
      <c r="C297" s="47"/>
      <c r="D297" s="20"/>
      <c r="E297" s="21"/>
      <c r="F297" s="21"/>
      <c r="G297" s="52"/>
      <c r="H297" s="52"/>
      <c r="I297" s="53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4.25" customHeight="1" x14ac:dyDescent="0.25">
      <c r="A298" s="19"/>
      <c r="B298" s="19"/>
      <c r="C298" s="47"/>
      <c r="D298" s="20"/>
      <c r="E298" s="21"/>
      <c r="F298" s="21"/>
      <c r="G298" s="52"/>
      <c r="H298" s="52"/>
      <c r="I298" s="53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4.25" customHeight="1" x14ac:dyDescent="0.25">
      <c r="A299" s="19"/>
      <c r="B299" s="19"/>
      <c r="C299" s="47"/>
      <c r="D299" s="20"/>
      <c r="E299" s="21"/>
      <c r="F299" s="21"/>
      <c r="G299" s="52"/>
      <c r="H299" s="52"/>
      <c r="I299" s="53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4.25" customHeight="1" x14ac:dyDescent="0.25">
      <c r="A300" s="19"/>
      <c r="B300" s="19"/>
      <c r="C300" s="47"/>
      <c r="D300" s="20"/>
      <c r="E300" s="21"/>
      <c r="F300" s="21"/>
      <c r="G300" s="52"/>
      <c r="H300" s="52"/>
      <c r="I300" s="53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4.25" customHeight="1" x14ac:dyDescent="0.25">
      <c r="A301" s="19"/>
      <c r="B301" s="19"/>
      <c r="C301" s="47"/>
      <c r="D301" s="20"/>
      <c r="E301" s="21"/>
      <c r="F301" s="21"/>
      <c r="G301" s="52"/>
      <c r="H301" s="52"/>
      <c r="I301" s="53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4.25" customHeight="1" x14ac:dyDescent="0.25">
      <c r="A302" s="19"/>
      <c r="B302" s="19"/>
      <c r="C302" s="47"/>
      <c r="D302" s="20"/>
      <c r="E302" s="21"/>
      <c r="F302" s="21"/>
      <c r="G302" s="52"/>
      <c r="H302" s="52"/>
      <c r="I302" s="53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4.25" customHeight="1" x14ac:dyDescent="0.25">
      <c r="A303" s="19"/>
      <c r="B303" s="19"/>
      <c r="C303" s="47"/>
      <c r="D303" s="20"/>
      <c r="E303" s="21"/>
      <c r="F303" s="21"/>
      <c r="G303" s="52"/>
      <c r="H303" s="52"/>
      <c r="I303" s="53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4.25" customHeight="1" x14ac:dyDescent="0.25">
      <c r="A304" s="19"/>
      <c r="B304" s="19"/>
      <c r="C304" s="47"/>
      <c r="D304" s="20"/>
      <c r="E304" s="21"/>
      <c r="F304" s="21"/>
      <c r="G304" s="52"/>
      <c r="H304" s="52"/>
      <c r="I304" s="53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4.25" customHeight="1" x14ac:dyDescent="0.25">
      <c r="A305" s="19"/>
      <c r="B305" s="19"/>
      <c r="C305" s="47"/>
      <c r="D305" s="20"/>
      <c r="E305" s="21"/>
      <c r="F305" s="21"/>
      <c r="G305" s="52"/>
      <c r="H305" s="52"/>
      <c r="I305" s="53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4.25" customHeight="1" x14ac:dyDescent="0.25">
      <c r="A306" s="19"/>
      <c r="B306" s="19"/>
      <c r="C306" s="47"/>
      <c r="D306" s="20"/>
      <c r="E306" s="21"/>
      <c r="F306" s="21"/>
      <c r="G306" s="52"/>
      <c r="H306" s="52"/>
      <c r="I306" s="53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4.25" customHeight="1" x14ac:dyDescent="0.25">
      <c r="A307" s="19"/>
      <c r="B307" s="19"/>
      <c r="C307" s="47"/>
      <c r="D307" s="20"/>
      <c r="E307" s="21"/>
      <c r="F307" s="21"/>
      <c r="G307" s="52"/>
      <c r="H307" s="52"/>
      <c r="I307" s="53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4.25" customHeight="1" x14ac:dyDescent="0.25">
      <c r="A308" s="19"/>
      <c r="B308" s="19"/>
      <c r="C308" s="47"/>
      <c r="D308" s="20"/>
      <c r="E308" s="21"/>
      <c r="F308" s="21"/>
      <c r="G308" s="52"/>
      <c r="H308" s="52"/>
      <c r="I308" s="53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4.25" customHeight="1" x14ac:dyDescent="0.25">
      <c r="A309" s="19"/>
      <c r="B309" s="19"/>
      <c r="C309" s="47"/>
      <c r="D309" s="20"/>
      <c r="E309" s="21"/>
      <c r="F309" s="21"/>
      <c r="G309" s="52"/>
      <c r="H309" s="52"/>
      <c r="I309" s="53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4.25" customHeight="1" x14ac:dyDescent="0.25">
      <c r="A310" s="19"/>
      <c r="B310" s="19"/>
      <c r="C310" s="47"/>
      <c r="D310" s="20"/>
      <c r="E310" s="21"/>
      <c r="F310" s="21"/>
      <c r="G310" s="52"/>
      <c r="H310" s="52"/>
      <c r="I310" s="53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4.25" customHeight="1" x14ac:dyDescent="0.25">
      <c r="A311" s="19"/>
      <c r="B311" s="19"/>
      <c r="C311" s="47"/>
      <c r="D311" s="20"/>
      <c r="E311" s="21"/>
      <c r="F311" s="21"/>
      <c r="G311" s="52"/>
      <c r="H311" s="52"/>
      <c r="I311" s="53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4.25" customHeight="1" x14ac:dyDescent="0.25">
      <c r="A312" s="19"/>
      <c r="B312" s="19"/>
      <c r="C312" s="47"/>
      <c r="D312" s="20"/>
      <c r="E312" s="21"/>
      <c r="F312" s="21"/>
      <c r="G312" s="52"/>
      <c r="H312" s="52"/>
      <c r="I312" s="53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4.25" customHeight="1" x14ac:dyDescent="0.25">
      <c r="A313" s="19"/>
      <c r="B313" s="19"/>
      <c r="C313" s="47"/>
      <c r="D313" s="20"/>
      <c r="E313" s="21"/>
      <c r="F313" s="21"/>
      <c r="G313" s="52"/>
      <c r="H313" s="52"/>
      <c r="I313" s="53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4.25" customHeight="1" x14ac:dyDescent="0.25">
      <c r="A314" s="19"/>
      <c r="B314" s="19"/>
      <c r="C314" s="47"/>
      <c r="D314" s="20"/>
      <c r="E314" s="21"/>
      <c r="F314" s="21"/>
      <c r="G314" s="52"/>
      <c r="H314" s="52"/>
      <c r="I314" s="53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4.25" customHeight="1" x14ac:dyDescent="0.25">
      <c r="A315" s="19"/>
      <c r="B315" s="19"/>
      <c r="C315" s="47"/>
      <c r="D315" s="20"/>
      <c r="E315" s="21"/>
      <c r="F315" s="21"/>
      <c r="G315" s="52"/>
      <c r="H315" s="52"/>
      <c r="I315" s="53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4.25" customHeight="1" x14ac:dyDescent="0.25">
      <c r="A316" s="19"/>
      <c r="B316" s="19"/>
      <c r="C316" s="47"/>
      <c r="D316" s="20"/>
      <c r="E316" s="21"/>
      <c r="F316" s="21"/>
      <c r="G316" s="52"/>
      <c r="H316" s="52"/>
      <c r="I316" s="53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4.25" customHeight="1" x14ac:dyDescent="0.25">
      <c r="A317" s="19"/>
      <c r="B317" s="19"/>
      <c r="C317" s="47"/>
      <c r="D317" s="20"/>
      <c r="E317" s="21"/>
      <c r="F317" s="21"/>
      <c r="G317" s="52"/>
      <c r="H317" s="52"/>
      <c r="I317" s="53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4.25" customHeight="1" x14ac:dyDescent="0.25">
      <c r="A318" s="19"/>
      <c r="B318" s="19"/>
      <c r="C318" s="47"/>
      <c r="D318" s="20"/>
      <c r="E318" s="21"/>
      <c r="F318" s="21"/>
      <c r="G318" s="52"/>
      <c r="H318" s="52"/>
      <c r="I318" s="53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4.25" customHeight="1" x14ac:dyDescent="0.25">
      <c r="A319" s="19"/>
      <c r="B319" s="19"/>
      <c r="C319" s="47"/>
      <c r="D319" s="20"/>
      <c r="E319" s="21"/>
      <c r="F319" s="21"/>
      <c r="G319" s="52"/>
      <c r="H319" s="52"/>
      <c r="I319" s="53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4.25" customHeight="1" x14ac:dyDescent="0.25">
      <c r="A320" s="19"/>
      <c r="B320" s="19"/>
      <c r="C320" s="47"/>
      <c r="D320" s="20"/>
      <c r="E320" s="21"/>
      <c r="F320" s="21"/>
      <c r="G320" s="52"/>
      <c r="H320" s="52"/>
      <c r="I320" s="53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4.25" customHeight="1" x14ac:dyDescent="0.25">
      <c r="A321" s="19"/>
      <c r="B321" s="19"/>
      <c r="C321" s="47"/>
      <c r="D321" s="20"/>
      <c r="E321" s="21"/>
      <c r="F321" s="21"/>
      <c r="G321" s="52"/>
      <c r="H321" s="52"/>
      <c r="I321" s="53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4.25" customHeight="1" x14ac:dyDescent="0.25">
      <c r="A322" s="19"/>
      <c r="B322" s="19"/>
      <c r="C322" s="47"/>
      <c r="D322" s="20"/>
      <c r="E322" s="21"/>
      <c r="F322" s="21"/>
      <c r="G322" s="52"/>
      <c r="H322" s="52"/>
      <c r="I322" s="53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4.25" customHeight="1" x14ac:dyDescent="0.25">
      <c r="A323" s="19"/>
      <c r="B323" s="19"/>
      <c r="C323" s="47"/>
      <c r="D323" s="20"/>
      <c r="E323" s="21"/>
      <c r="F323" s="21"/>
      <c r="G323" s="52"/>
      <c r="H323" s="52"/>
      <c r="I323" s="53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4.25" customHeight="1" x14ac:dyDescent="0.25">
      <c r="A324" s="19"/>
      <c r="B324" s="19"/>
      <c r="C324" s="47"/>
      <c r="D324" s="20"/>
      <c r="E324" s="21"/>
      <c r="F324" s="21"/>
      <c r="G324" s="52"/>
      <c r="H324" s="52"/>
      <c r="I324" s="53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4.25" customHeight="1" x14ac:dyDescent="0.25">
      <c r="A325" s="19"/>
      <c r="B325" s="19"/>
      <c r="C325" s="47"/>
      <c r="D325" s="20"/>
      <c r="E325" s="21"/>
      <c r="F325" s="21"/>
      <c r="G325" s="52"/>
      <c r="H325" s="52"/>
      <c r="I325" s="53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4.25" customHeight="1" x14ac:dyDescent="0.25">
      <c r="A326" s="19"/>
      <c r="B326" s="19"/>
      <c r="C326" s="47"/>
      <c r="D326" s="20"/>
      <c r="E326" s="21"/>
      <c r="F326" s="21"/>
      <c r="G326" s="52"/>
      <c r="H326" s="52"/>
      <c r="I326" s="53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4.25" customHeight="1" x14ac:dyDescent="0.25">
      <c r="A327" s="19"/>
      <c r="B327" s="19"/>
      <c r="C327" s="47"/>
      <c r="D327" s="20"/>
      <c r="E327" s="21"/>
      <c r="F327" s="21"/>
      <c r="G327" s="52"/>
      <c r="H327" s="52"/>
      <c r="I327" s="53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4.25" customHeight="1" x14ac:dyDescent="0.25">
      <c r="A328" s="19"/>
      <c r="B328" s="19"/>
      <c r="C328" s="47"/>
      <c r="D328" s="20"/>
      <c r="E328" s="21"/>
      <c r="F328" s="21"/>
      <c r="G328" s="52"/>
      <c r="H328" s="52"/>
      <c r="I328" s="53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4.25" customHeight="1" x14ac:dyDescent="0.25">
      <c r="A329" s="19"/>
      <c r="B329" s="19"/>
      <c r="C329" s="47"/>
      <c r="D329" s="20"/>
      <c r="E329" s="21"/>
      <c r="F329" s="21"/>
      <c r="G329" s="52"/>
      <c r="H329" s="52"/>
      <c r="I329" s="53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4.25" customHeight="1" x14ac:dyDescent="0.25">
      <c r="A330" s="19"/>
      <c r="B330" s="19"/>
      <c r="C330" s="47"/>
      <c r="D330" s="20"/>
      <c r="E330" s="21"/>
      <c r="F330" s="21"/>
      <c r="G330" s="52"/>
      <c r="H330" s="52"/>
      <c r="I330" s="53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4.25" customHeight="1" x14ac:dyDescent="0.25">
      <c r="A331" s="19"/>
      <c r="B331" s="19"/>
      <c r="C331" s="47"/>
      <c r="D331" s="20"/>
      <c r="E331" s="21"/>
      <c r="F331" s="21"/>
      <c r="G331" s="52"/>
      <c r="H331" s="52"/>
      <c r="I331" s="53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4.25" customHeight="1" x14ac:dyDescent="0.25">
      <c r="A332" s="19"/>
      <c r="B332" s="19"/>
      <c r="C332" s="47"/>
      <c r="D332" s="20"/>
      <c r="E332" s="21"/>
      <c r="F332" s="21"/>
      <c r="G332" s="52"/>
      <c r="H332" s="52"/>
      <c r="I332" s="53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4.25" customHeight="1" x14ac:dyDescent="0.25">
      <c r="A333" s="19"/>
      <c r="B333" s="19"/>
      <c r="C333" s="47"/>
      <c r="D333" s="20"/>
      <c r="E333" s="21"/>
      <c r="F333" s="21"/>
      <c r="G333" s="52"/>
      <c r="H333" s="52"/>
      <c r="I333" s="53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4.25" customHeight="1" x14ac:dyDescent="0.25">
      <c r="A334" s="19"/>
      <c r="B334" s="19"/>
      <c r="C334" s="47"/>
      <c r="D334" s="20"/>
      <c r="E334" s="21"/>
      <c r="F334" s="21"/>
      <c r="G334" s="52"/>
      <c r="H334" s="52"/>
      <c r="I334" s="53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4.25" customHeight="1" x14ac:dyDescent="0.25">
      <c r="A335" s="19"/>
      <c r="B335" s="19"/>
      <c r="C335" s="47"/>
      <c r="D335" s="20"/>
      <c r="E335" s="21"/>
      <c r="F335" s="21"/>
      <c r="G335" s="52"/>
      <c r="H335" s="52"/>
      <c r="I335" s="53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4.25" customHeight="1" x14ac:dyDescent="0.25">
      <c r="A336" s="19"/>
      <c r="B336" s="19"/>
      <c r="C336" s="47"/>
      <c r="D336" s="20"/>
      <c r="E336" s="21"/>
      <c r="F336" s="21"/>
      <c r="G336" s="52"/>
      <c r="H336" s="52"/>
      <c r="I336" s="53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4.25" customHeight="1" x14ac:dyDescent="0.25">
      <c r="A337" s="19"/>
      <c r="B337" s="19"/>
      <c r="C337" s="47"/>
      <c r="D337" s="20"/>
      <c r="E337" s="21"/>
      <c r="F337" s="21"/>
      <c r="G337" s="52"/>
      <c r="H337" s="52"/>
      <c r="I337" s="53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4.25" customHeight="1" x14ac:dyDescent="0.25">
      <c r="A338" s="19"/>
      <c r="B338" s="19"/>
      <c r="C338" s="47"/>
      <c r="D338" s="20"/>
      <c r="E338" s="21"/>
      <c r="F338" s="21"/>
      <c r="G338" s="52"/>
      <c r="H338" s="52"/>
      <c r="I338" s="53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4.25" customHeight="1" x14ac:dyDescent="0.25">
      <c r="A339" s="19"/>
      <c r="B339" s="19"/>
      <c r="C339" s="47"/>
      <c r="D339" s="20"/>
      <c r="E339" s="21"/>
      <c r="F339" s="21"/>
      <c r="G339" s="52"/>
      <c r="H339" s="52"/>
      <c r="I339" s="53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4.25" customHeight="1" x14ac:dyDescent="0.25">
      <c r="A340" s="19"/>
      <c r="B340" s="19"/>
      <c r="C340" s="47"/>
      <c r="D340" s="20"/>
      <c r="E340" s="21"/>
      <c r="F340" s="21"/>
      <c r="G340" s="52"/>
      <c r="H340" s="52"/>
      <c r="I340" s="53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4.25" customHeight="1" x14ac:dyDescent="0.25">
      <c r="A341" s="19"/>
      <c r="B341" s="19"/>
      <c r="C341" s="47"/>
      <c r="D341" s="20"/>
      <c r="E341" s="21"/>
      <c r="F341" s="21"/>
      <c r="G341" s="52"/>
      <c r="H341" s="52"/>
      <c r="I341" s="53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4.25" customHeight="1" x14ac:dyDescent="0.25">
      <c r="A342" s="19"/>
      <c r="B342" s="19"/>
      <c r="C342" s="47"/>
      <c r="D342" s="20"/>
      <c r="E342" s="21"/>
      <c r="F342" s="21"/>
      <c r="G342" s="52"/>
      <c r="H342" s="52"/>
      <c r="I342" s="53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4.25" customHeight="1" x14ac:dyDescent="0.25">
      <c r="A343" s="19"/>
      <c r="B343" s="19"/>
      <c r="C343" s="47"/>
      <c r="D343" s="20"/>
      <c r="E343" s="21"/>
      <c r="F343" s="21"/>
      <c r="G343" s="52"/>
      <c r="H343" s="52"/>
      <c r="I343" s="53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4.25" customHeight="1" x14ac:dyDescent="0.25">
      <c r="A344" s="19"/>
      <c r="B344" s="19"/>
      <c r="C344" s="47"/>
      <c r="D344" s="20"/>
      <c r="E344" s="21"/>
      <c r="F344" s="21"/>
      <c r="G344" s="52"/>
      <c r="H344" s="52"/>
      <c r="I344" s="53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4.25" customHeight="1" x14ac:dyDescent="0.25">
      <c r="A345" s="19"/>
      <c r="B345" s="19"/>
      <c r="C345" s="47"/>
      <c r="D345" s="20"/>
      <c r="E345" s="21"/>
      <c r="F345" s="21"/>
      <c r="G345" s="52"/>
      <c r="H345" s="52"/>
      <c r="I345" s="53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4.25" customHeight="1" x14ac:dyDescent="0.25">
      <c r="A346" s="19"/>
      <c r="B346" s="19"/>
      <c r="C346" s="47"/>
      <c r="D346" s="20"/>
      <c r="E346" s="21"/>
      <c r="F346" s="21"/>
      <c r="G346" s="52"/>
      <c r="H346" s="52"/>
      <c r="I346" s="53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4.25" customHeight="1" x14ac:dyDescent="0.25">
      <c r="A347" s="19"/>
      <c r="B347" s="19"/>
      <c r="C347" s="47"/>
      <c r="D347" s="20"/>
      <c r="E347" s="21"/>
      <c r="F347" s="21"/>
      <c r="G347" s="52"/>
      <c r="H347" s="52"/>
      <c r="I347" s="53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4.25" customHeight="1" x14ac:dyDescent="0.25">
      <c r="A348" s="19"/>
      <c r="B348" s="19"/>
      <c r="C348" s="47"/>
      <c r="D348" s="20"/>
      <c r="E348" s="21"/>
      <c r="F348" s="21"/>
      <c r="G348" s="52"/>
      <c r="H348" s="52"/>
      <c r="I348" s="53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4.25" customHeight="1" x14ac:dyDescent="0.25">
      <c r="A349" s="19"/>
      <c r="B349" s="19"/>
      <c r="C349" s="47"/>
      <c r="D349" s="20"/>
      <c r="E349" s="21"/>
      <c r="F349" s="21"/>
      <c r="G349" s="52"/>
      <c r="H349" s="52"/>
      <c r="I349" s="53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4.25" customHeight="1" x14ac:dyDescent="0.25">
      <c r="A350" s="19"/>
      <c r="B350" s="19"/>
      <c r="C350" s="47"/>
      <c r="D350" s="20"/>
      <c r="E350" s="21"/>
      <c r="F350" s="21"/>
      <c r="G350" s="52"/>
      <c r="H350" s="52"/>
      <c r="I350" s="53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4.25" customHeight="1" x14ac:dyDescent="0.25">
      <c r="A351" s="19"/>
      <c r="B351" s="19"/>
      <c r="C351" s="47"/>
      <c r="D351" s="20"/>
      <c r="E351" s="21"/>
      <c r="F351" s="21"/>
      <c r="G351" s="52"/>
      <c r="H351" s="52"/>
      <c r="I351" s="53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4.25" customHeight="1" x14ac:dyDescent="0.25">
      <c r="A352" s="19"/>
      <c r="B352" s="19"/>
      <c r="C352" s="47"/>
      <c r="D352" s="20"/>
      <c r="E352" s="21"/>
      <c r="F352" s="21"/>
      <c r="G352" s="52"/>
      <c r="H352" s="52"/>
      <c r="I352" s="53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4.25" customHeight="1" x14ac:dyDescent="0.25">
      <c r="A353" s="19"/>
      <c r="B353" s="19"/>
      <c r="C353" s="47"/>
      <c r="D353" s="20"/>
      <c r="E353" s="21"/>
      <c r="F353" s="21"/>
      <c r="G353" s="52"/>
      <c r="H353" s="52"/>
      <c r="I353" s="53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4.25" customHeight="1" x14ac:dyDescent="0.25">
      <c r="A354" s="19"/>
      <c r="B354" s="19"/>
      <c r="C354" s="47"/>
      <c r="D354" s="20"/>
      <c r="E354" s="21"/>
      <c r="F354" s="21"/>
      <c r="G354" s="52"/>
      <c r="H354" s="52"/>
      <c r="I354" s="53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4.25" customHeight="1" x14ac:dyDescent="0.25">
      <c r="A355" s="19"/>
      <c r="B355" s="19"/>
      <c r="C355" s="47"/>
      <c r="D355" s="20"/>
      <c r="E355" s="21"/>
      <c r="F355" s="21"/>
      <c r="G355" s="52"/>
      <c r="H355" s="52"/>
      <c r="I355" s="53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4.25" customHeight="1" x14ac:dyDescent="0.25">
      <c r="A356" s="19"/>
      <c r="B356" s="19"/>
      <c r="C356" s="47"/>
      <c r="D356" s="20"/>
      <c r="E356" s="21"/>
      <c r="F356" s="21"/>
      <c r="G356" s="52"/>
      <c r="H356" s="52"/>
      <c r="I356" s="53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4.25" customHeight="1" x14ac:dyDescent="0.25">
      <c r="A357" s="19"/>
      <c r="B357" s="19"/>
      <c r="C357" s="47"/>
      <c r="D357" s="20"/>
      <c r="E357" s="21"/>
      <c r="F357" s="21"/>
      <c r="G357" s="52"/>
      <c r="H357" s="52"/>
      <c r="I357" s="53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4.25" customHeight="1" x14ac:dyDescent="0.25">
      <c r="A358" s="19"/>
      <c r="B358" s="19"/>
      <c r="C358" s="47"/>
      <c r="D358" s="20"/>
      <c r="E358" s="21"/>
      <c r="F358" s="21"/>
      <c r="G358" s="52"/>
      <c r="H358" s="52"/>
      <c r="I358" s="53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4.25" customHeight="1" x14ac:dyDescent="0.25">
      <c r="A359" s="19"/>
      <c r="B359" s="19"/>
      <c r="C359" s="47"/>
      <c r="D359" s="20"/>
      <c r="E359" s="21"/>
      <c r="F359" s="21"/>
      <c r="G359" s="52"/>
      <c r="H359" s="52"/>
      <c r="I359" s="53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4.25" customHeight="1" x14ac:dyDescent="0.25">
      <c r="A360" s="19"/>
      <c r="B360" s="19"/>
      <c r="C360" s="47"/>
      <c r="D360" s="20"/>
      <c r="E360" s="21"/>
      <c r="F360" s="21"/>
      <c r="G360" s="52"/>
      <c r="H360" s="52"/>
      <c r="I360" s="53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4.25" customHeight="1" x14ac:dyDescent="0.25">
      <c r="A361" s="19"/>
      <c r="B361" s="19"/>
      <c r="C361" s="47"/>
      <c r="D361" s="20"/>
      <c r="E361" s="21"/>
      <c r="F361" s="21"/>
      <c r="G361" s="52"/>
      <c r="H361" s="52"/>
      <c r="I361" s="53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4.25" customHeight="1" x14ac:dyDescent="0.25">
      <c r="A362" s="19"/>
      <c r="B362" s="19"/>
      <c r="C362" s="47"/>
      <c r="D362" s="20"/>
      <c r="E362" s="21"/>
      <c r="F362" s="21"/>
      <c r="G362" s="52"/>
      <c r="H362" s="52"/>
      <c r="I362" s="53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4.25" customHeight="1" x14ac:dyDescent="0.25">
      <c r="A363" s="19"/>
      <c r="B363" s="19"/>
      <c r="C363" s="47"/>
      <c r="D363" s="20"/>
      <c r="E363" s="21"/>
      <c r="F363" s="21"/>
      <c r="G363" s="52"/>
      <c r="H363" s="52"/>
      <c r="I363" s="53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4.25" customHeight="1" x14ac:dyDescent="0.25">
      <c r="A364" s="19"/>
      <c r="B364" s="19"/>
      <c r="C364" s="47"/>
      <c r="D364" s="20"/>
      <c r="E364" s="21"/>
      <c r="F364" s="21"/>
      <c r="G364" s="52"/>
      <c r="H364" s="52"/>
      <c r="I364" s="53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4.25" customHeight="1" x14ac:dyDescent="0.25">
      <c r="A365" s="19"/>
      <c r="B365" s="19"/>
      <c r="C365" s="47"/>
      <c r="D365" s="20"/>
      <c r="E365" s="21"/>
      <c r="F365" s="21"/>
      <c r="G365" s="52"/>
      <c r="H365" s="52"/>
      <c r="I365" s="53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4.25" customHeight="1" x14ac:dyDescent="0.25">
      <c r="A366" s="19"/>
      <c r="B366" s="19"/>
      <c r="C366" s="47"/>
      <c r="D366" s="20"/>
      <c r="E366" s="21"/>
      <c r="F366" s="21"/>
      <c r="G366" s="52"/>
      <c r="H366" s="52"/>
      <c r="I366" s="53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4.25" customHeight="1" x14ac:dyDescent="0.25">
      <c r="A367" s="19"/>
      <c r="B367" s="19"/>
      <c r="C367" s="47"/>
      <c r="D367" s="20"/>
      <c r="E367" s="21"/>
      <c r="F367" s="21"/>
      <c r="G367" s="52"/>
      <c r="H367" s="52"/>
      <c r="I367" s="53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4.25" customHeight="1" x14ac:dyDescent="0.25">
      <c r="A368" s="19"/>
      <c r="B368" s="19"/>
      <c r="C368" s="47"/>
      <c r="D368" s="20"/>
      <c r="E368" s="21"/>
      <c r="F368" s="21"/>
      <c r="G368" s="52"/>
      <c r="H368" s="52"/>
      <c r="I368" s="53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4.25" customHeight="1" x14ac:dyDescent="0.25">
      <c r="A369" s="19"/>
      <c r="B369" s="19"/>
      <c r="C369" s="47"/>
      <c r="D369" s="20"/>
      <c r="E369" s="21"/>
      <c r="F369" s="21"/>
      <c r="G369" s="52"/>
      <c r="H369" s="52"/>
      <c r="I369" s="53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4.25" customHeight="1" x14ac:dyDescent="0.25">
      <c r="A370" s="19"/>
      <c r="B370" s="19"/>
      <c r="C370" s="47"/>
      <c r="D370" s="20"/>
      <c r="E370" s="21"/>
      <c r="F370" s="21"/>
      <c r="G370" s="52"/>
      <c r="H370" s="52"/>
      <c r="I370" s="53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4.25" customHeight="1" x14ac:dyDescent="0.25">
      <c r="A371" s="19"/>
      <c r="B371" s="19"/>
      <c r="C371" s="47"/>
      <c r="D371" s="20"/>
      <c r="E371" s="21"/>
      <c r="F371" s="21"/>
      <c r="G371" s="52"/>
      <c r="H371" s="52"/>
      <c r="I371" s="53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4.25" customHeight="1" x14ac:dyDescent="0.25">
      <c r="A372" s="19"/>
      <c r="B372" s="19"/>
      <c r="C372" s="47"/>
      <c r="D372" s="20"/>
      <c r="E372" s="21"/>
      <c r="F372" s="21"/>
      <c r="G372" s="52"/>
      <c r="H372" s="52"/>
      <c r="I372" s="53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4.25" customHeight="1" x14ac:dyDescent="0.25">
      <c r="A373" s="19"/>
      <c r="B373" s="19"/>
      <c r="C373" s="47"/>
      <c r="D373" s="20"/>
      <c r="E373" s="21"/>
      <c r="F373" s="21"/>
      <c r="G373" s="52"/>
      <c r="H373" s="52"/>
      <c r="I373" s="53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4.25" customHeight="1" x14ac:dyDescent="0.25">
      <c r="A374" s="19"/>
      <c r="B374" s="19"/>
      <c r="C374" s="47"/>
      <c r="D374" s="20"/>
      <c r="E374" s="21"/>
      <c r="F374" s="21"/>
      <c r="G374" s="52"/>
      <c r="H374" s="52"/>
      <c r="I374" s="53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4.25" customHeight="1" x14ac:dyDescent="0.25">
      <c r="A375" s="19"/>
      <c r="B375" s="19"/>
      <c r="C375" s="47"/>
      <c r="D375" s="20"/>
      <c r="E375" s="21"/>
      <c r="F375" s="21"/>
      <c r="G375" s="52"/>
      <c r="H375" s="52"/>
      <c r="I375" s="53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4.25" customHeight="1" x14ac:dyDescent="0.25">
      <c r="A376" s="19"/>
      <c r="B376" s="19"/>
      <c r="C376" s="47"/>
      <c r="D376" s="20"/>
      <c r="E376" s="21"/>
      <c r="F376" s="21"/>
      <c r="G376" s="52"/>
      <c r="H376" s="52"/>
      <c r="I376" s="53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4.25" customHeight="1" x14ac:dyDescent="0.25">
      <c r="A377" s="19"/>
      <c r="B377" s="19"/>
      <c r="C377" s="47"/>
      <c r="D377" s="20"/>
      <c r="E377" s="21"/>
      <c r="F377" s="21"/>
      <c r="G377" s="52"/>
      <c r="H377" s="52"/>
      <c r="I377" s="53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4.25" customHeight="1" x14ac:dyDescent="0.25">
      <c r="A378" s="19"/>
      <c r="B378" s="19"/>
      <c r="C378" s="47"/>
      <c r="D378" s="20"/>
      <c r="E378" s="21"/>
      <c r="F378" s="21"/>
      <c r="G378" s="52"/>
      <c r="H378" s="52"/>
      <c r="I378" s="53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4.25" customHeight="1" x14ac:dyDescent="0.25">
      <c r="A379" s="19"/>
      <c r="B379" s="19"/>
      <c r="C379" s="47"/>
      <c r="D379" s="20"/>
      <c r="E379" s="21"/>
      <c r="F379" s="21"/>
      <c r="G379" s="52"/>
      <c r="H379" s="52"/>
      <c r="I379" s="53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4.25" customHeight="1" x14ac:dyDescent="0.25">
      <c r="A380" s="19"/>
      <c r="B380" s="19"/>
      <c r="C380" s="47"/>
      <c r="D380" s="20"/>
      <c r="E380" s="21"/>
      <c r="F380" s="21"/>
      <c r="G380" s="52"/>
      <c r="H380" s="52"/>
      <c r="I380" s="53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4.25" customHeight="1" x14ac:dyDescent="0.25">
      <c r="A381" s="19"/>
      <c r="B381" s="19"/>
      <c r="C381" s="47"/>
      <c r="D381" s="20"/>
      <c r="E381" s="21"/>
      <c r="F381" s="21"/>
      <c r="G381" s="52"/>
      <c r="H381" s="52"/>
      <c r="I381" s="53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4.25" customHeight="1" x14ac:dyDescent="0.25">
      <c r="A382" s="19"/>
      <c r="B382" s="19"/>
      <c r="C382" s="47"/>
      <c r="D382" s="20"/>
      <c r="E382" s="21"/>
      <c r="F382" s="21"/>
      <c r="G382" s="52"/>
      <c r="H382" s="52"/>
      <c r="I382" s="53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4.25" customHeight="1" x14ac:dyDescent="0.25">
      <c r="A383" s="19"/>
      <c r="B383" s="19"/>
      <c r="C383" s="47"/>
      <c r="D383" s="20"/>
      <c r="E383" s="21"/>
      <c r="F383" s="21"/>
      <c r="G383" s="52"/>
      <c r="H383" s="52"/>
      <c r="I383" s="53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4.25" customHeight="1" x14ac:dyDescent="0.25">
      <c r="A384" s="19"/>
      <c r="B384" s="19"/>
      <c r="C384" s="47"/>
      <c r="D384" s="20"/>
      <c r="E384" s="21"/>
      <c r="F384" s="21"/>
      <c r="G384" s="52"/>
      <c r="H384" s="52"/>
      <c r="I384" s="53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4.25" customHeight="1" x14ac:dyDescent="0.25">
      <c r="A385" s="19"/>
      <c r="B385" s="19"/>
      <c r="C385" s="47"/>
      <c r="D385" s="20"/>
      <c r="E385" s="21"/>
      <c r="F385" s="21"/>
      <c r="G385" s="52"/>
      <c r="H385" s="52"/>
      <c r="I385" s="53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4.25" customHeight="1" x14ac:dyDescent="0.25">
      <c r="A386" s="19"/>
      <c r="B386" s="19"/>
      <c r="C386" s="47"/>
      <c r="D386" s="20"/>
      <c r="E386" s="21"/>
      <c r="F386" s="21"/>
      <c r="G386" s="52"/>
      <c r="H386" s="52"/>
      <c r="I386" s="53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4.25" customHeight="1" x14ac:dyDescent="0.25">
      <c r="A387" s="19"/>
      <c r="B387" s="19"/>
      <c r="C387" s="47"/>
      <c r="D387" s="20"/>
      <c r="E387" s="21"/>
      <c r="F387" s="21"/>
      <c r="G387" s="52"/>
      <c r="H387" s="52"/>
      <c r="I387" s="53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4.25" customHeight="1" x14ac:dyDescent="0.25">
      <c r="A388" s="19"/>
      <c r="B388" s="19"/>
      <c r="C388" s="47"/>
      <c r="D388" s="20"/>
      <c r="E388" s="21"/>
      <c r="F388" s="21"/>
      <c r="G388" s="52"/>
      <c r="H388" s="52"/>
      <c r="I388" s="53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4.25" customHeight="1" x14ac:dyDescent="0.25">
      <c r="A389" s="19"/>
      <c r="B389" s="19"/>
      <c r="C389" s="47"/>
      <c r="D389" s="20"/>
      <c r="E389" s="21"/>
      <c r="F389" s="21"/>
      <c r="G389" s="52"/>
      <c r="H389" s="52"/>
      <c r="I389" s="53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4.25" customHeight="1" x14ac:dyDescent="0.25">
      <c r="A390" s="19"/>
      <c r="B390" s="19"/>
      <c r="C390" s="47"/>
      <c r="D390" s="20"/>
      <c r="E390" s="21"/>
      <c r="F390" s="21"/>
      <c r="G390" s="52"/>
      <c r="H390" s="52"/>
      <c r="I390" s="53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4.25" customHeight="1" x14ac:dyDescent="0.25">
      <c r="A391" s="19"/>
      <c r="B391" s="19"/>
      <c r="C391" s="47"/>
      <c r="D391" s="20"/>
      <c r="E391" s="21"/>
      <c r="F391" s="21"/>
      <c r="G391" s="52"/>
      <c r="H391" s="52"/>
      <c r="I391" s="53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4.25" customHeight="1" x14ac:dyDescent="0.25">
      <c r="A392" s="19"/>
      <c r="B392" s="19"/>
      <c r="C392" s="47"/>
      <c r="D392" s="20"/>
      <c r="E392" s="21"/>
      <c r="F392" s="21"/>
      <c r="G392" s="52"/>
      <c r="H392" s="52"/>
      <c r="I392" s="53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4.25" customHeight="1" x14ac:dyDescent="0.25">
      <c r="A393" s="19"/>
      <c r="B393" s="19"/>
      <c r="C393" s="47"/>
      <c r="D393" s="20"/>
      <c r="E393" s="21"/>
      <c r="F393" s="21"/>
      <c r="G393" s="52"/>
      <c r="H393" s="52"/>
      <c r="I393" s="53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4.25" customHeight="1" x14ac:dyDescent="0.25">
      <c r="A394" s="19"/>
      <c r="B394" s="19"/>
      <c r="C394" s="47"/>
      <c r="D394" s="20"/>
      <c r="E394" s="21"/>
      <c r="F394" s="21"/>
      <c r="G394" s="52"/>
      <c r="H394" s="52"/>
      <c r="I394" s="53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4.25" customHeight="1" x14ac:dyDescent="0.25">
      <c r="A395" s="19"/>
      <c r="B395" s="19"/>
      <c r="C395" s="47"/>
      <c r="D395" s="20"/>
      <c r="E395" s="21"/>
      <c r="F395" s="21"/>
      <c r="G395" s="52"/>
      <c r="H395" s="52"/>
      <c r="I395" s="53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4.25" customHeight="1" x14ac:dyDescent="0.25">
      <c r="A396" s="19"/>
      <c r="B396" s="19"/>
      <c r="C396" s="47"/>
      <c r="D396" s="20"/>
      <c r="E396" s="21"/>
      <c r="F396" s="21"/>
      <c r="G396" s="52"/>
      <c r="H396" s="52"/>
      <c r="I396" s="53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4.25" customHeight="1" x14ac:dyDescent="0.25">
      <c r="A397" s="19"/>
      <c r="B397" s="19"/>
      <c r="C397" s="47"/>
      <c r="D397" s="20"/>
      <c r="E397" s="21"/>
      <c r="F397" s="21"/>
      <c r="G397" s="52"/>
      <c r="H397" s="52"/>
      <c r="I397" s="53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4.25" customHeight="1" x14ac:dyDescent="0.25">
      <c r="A398" s="19"/>
      <c r="B398" s="19"/>
      <c r="C398" s="47"/>
      <c r="D398" s="20"/>
      <c r="E398" s="21"/>
      <c r="F398" s="21"/>
      <c r="G398" s="52"/>
      <c r="H398" s="52"/>
      <c r="I398" s="53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4.25" customHeight="1" x14ac:dyDescent="0.25">
      <c r="A399" s="19"/>
      <c r="B399" s="19"/>
      <c r="C399" s="47"/>
      <c r="D399" s="20"/>
      <c r="E399" s="21"/>
      <c r="F399" s="21"/>
      <c r="G399" s="52"/>
      <c r="H399" s="52"/>
      <c r="I399" s="53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4.25" customHeight="1" x14ac:dyDescent="0.25">
      <c r="A400" s="19"/>
      <c r="B400" s="19"/>
      <c r="C400" s="47"/>
      <c r="D400" s="20"/>
      <c r="E400" s="21"/>
      <c r="F400" s="21"/>
      <c r="G400" s="52"/>
      <c r="H400" s="52"/>
      <c r="I400" s="53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4.25" customHeight="1" x14ac:dyDescent="0.25">
      <c r="A401" s="19"/>
      <c r="B401" s="19"/>
      <c r="C401" s="47"/>
      <c r="D401" s="20"/>
      <c r="E401" s="21"/>
      <c r="F401" s="21"/>
      <c r="G401" s="52"/>
      <c r="H401" s="52"/>
      <c r="I401" s="53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4.25" customHeight="1" x14ac:dyDescent="0.25">
      <c r="A402" s="19"/>
      <c r="B402" s="19"/>
      <c r="C402" s="47"/>
      <c r="D402" s="20"/>
      <c r="E402" s="21"/>
      <c r="F402" s="21"/>
      <c r="G402" s="52"/>
      <c r="H402" s="52"/>
      <c r="I402" s="53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4.25" customHeight="1" x14ac:dyDescent="0.25">
      <c r="A403" s="19"/>
      <c r="B403" s="19"/>
      <c r="C403" s="47"/>
      <c r="D403" s="20"/>
      <c r="E403" s="21"/>
      <c r="F403" s="21"/>
      <c r="G403" s="52"/>
      <c r="H403" s="52"/>
      <c r="I403" s="53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4.25" customHeight="1" x14ac:dyDescent="0.25">
      <c r="A404" s="19"/>
      <c r="B404" s="19"/>
      <c r="C404" s="47"/>
      <c r="D404" s="20"/>
      <c r="E404" s="21"/>
      <c r="F404" s="21"/>
      <c r="G404" s="52"/>
      <c r="H404" s="52"/>
      <c r="I404" s="53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4.25" customHeight="1" x14ac:dyDescent="0.25">
      <c r="A405" s="19"/>
      <c r="B405" s="19"/>
      <c r="C405" s="47"/>
      <c r="D405" s="20"/>
      <c r="E405" s="21"/>
      <c r="F405" s="21"/>
      <c r="G405" s="52"/>
      <c r="H405" s="52"/>
      <c r="I405" s="53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4.25" customHeight="1" x14ac:dyDescent="0.25">
      <c r="A406" s="19"/>
      <c r="B406" s="19"/>
      <c r="C406" s="47"/>
      <c r="D406" s="20"/>
      <c r="E406" s="21"/>
      <c r="F406" s="21"/>
      <c r="G406" s="52"/>
      <c r="H406" s="52"/>
      <c r="I406" s="53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4.25" customHeight="1" x14ac:dyDescent="0.25">
      <c r="A407" s="19"/>
      <c r="B407" s="19"/>
      <c r="C407" s="47"/>
      <c r="D407" s="20"/>
      <c r="E407" s="21"/>
      <c r="F407" s="21"/>
      <c r="G407" s="52"/>
      <c r="H407" s="52"/>
      <c r="I407" s="53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4.25" customHeight="1" x14ac:dyDescent="0.25">
      <c r="A408" s="19"/>
      <c r="B408" s="19"/>
      <c r="C408" s="47"/>
      <c r="D408" s="20"/>
      <c r="E408" s="21"/>
      <c r="F408" s="21"/>
      <c r="G408" s="52"/>
      <c r="H408" s="52"/>
      <c r="I408" s="53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4.25" customHeight="1" x14ac:dyDescent="0.25">
      <c r="A409" s="19"/>
      <c r="B409" s="19"/>
      <c r="C409" s="47"/>
      <c r="D409" s="20"/>
      <c r="E409" s="21"/>
      <c r="F409" s="21"/>
      <c r="G409" s="52"/>
      <c r="H409" s="52"/>
      <c r="I409" s="53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4.25" customHeight="1" x14ac:dyDescent="0.25">
      <c r="A410" s="19"/>
      <c r="B410" s="19"/>
      <c r="C410" s="47"/>
      <c r="D410" s="20"/>
      <c r="E410" s="21"/>
      <c r="F410" s="21"/>
      <c r="G410" s="52"/>
      <c r="H410" s="52"/>
      <c r="I410" s="53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4.25" customHeight="1" x14ac:dyDescent="0.25">
      <c r="A411" s="19"/>
      <c r="B411" s="19"/>
      <c r="C411" s="47"/>
      <c r="D411" s="20"/>
      <c r="E411" s="21"/>
      <c r="F411" s="21"/>
      <c r="G411" s="52"/>
      <c r="H411" s="52"/>
      <c r="I411" s="53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4.25" customHeight="1" x14ac:dyDescent="0.25">
      <c r="A412" s="19"/>
      <c r="B412" s="19"/>
      <c r="C412" s="47"/>
      <c r="D412" s="20"/>
      <c r="E412" s="21"/>
      <c r="F412" s="21"/>
      <c r="G412" s="52"/>
      <c r="H412" s="52"/>
      <c r="I412" s="53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4.25" customHeight="1" x14ac:dyDescent="0.25">
      <c r="A413" s="19"/>
      <c r="B413" s="19"/>
      <c r="C413" s="47"/>
      <c r="D413" s="20"/>
      <c r="E413" s="21"/>
      <c r="F413" s="21"/>
      <c r="G413" s="52"/>
      <c r="H413" s="52"/>
      <c r="I413" s="53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4.25" customHeight="1" x14ac:dyDescent="0.25">
      <c r="A414" s="19"/>
      <c r="B414" s="19"/>
      <c r="C414" s="47"/>
      <c r="D414" s="20"/>
      <c r="E414" s="21"/>
      <c r="F414" s="21"/>
      <c r="G414" s="52"/>
      <c r="H414" s="52"/>
      <c r="I414" s="53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4.25" customHeight="1" x14ac:dyDescent="0.25">
      <c r="A415" s="19"/>
      <c r="B415" s="19"/>
      <c r="C415" s="47"/>
      <c r="D415" s="20"/>
      <c r="E415" s="21"/>
      <c r="F415" s="21"/>
      <c r="G415" s="52"/>
      <c r="H415" s="52"/>
      <c r="I415" s="53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4.25" customHeight="1" x14ac:dyDescent="0.25">
      <c r="A416" s="19"/>
      <c r="B416" s="19"/>
      <c r="C416" s="47"/>
      <c r="D416" s="20"/>
      <c r="E416" s="21"/>
      <c r="F416" s="21"/>
      <c r="G416" s="52"/>
      <c r="H416" s="52"/>
      <c r="I416" s="53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4.25" customHeight="1" x14ac:dyDescent="0.25">
      <c r="A417" s="19"/>
      <c r="B417" s="19"/>
      <c r="C417" s="47"/>
      <c r="D417" s="20"/>
      <c r="E417" s="21"/>
      <c r="F417" s="21"/>
      <c r="G417" s="52"/>
      <c r="H417" s="52"/>
      <c r="I417" s="53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4.25" customHeight="1" x14ac:dyDescent="0.25">
      <c r="A418" s="19"/>
      <c r="B418" s="19"/>
      <c r="C418" s="47"/>
      <c r="D418" s="20"/>
      <c r="E418" s="21"/>
      <c r="F418" s="21"/>
      <c r="G418" s="52"/>
      <c r="H418" s="52"/>
      <c r="I418" s="53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4.25" customHeight="1" x14ac:dyDescent="0.25">
      <c r="A419" s="19"/>
      <c r="B419" s="19"/>
      <c r="C419" s="47"/>
      <c r="D419" s="20"/>
      <c r="E419" s="21"/>
      <c r="F419" s="21"/>
      <c r="G419" s="52"/>
      <c r="H419" s="52"/>
      <c r="I419" s="53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4.25" customHeight="1" x14ac:dyDescent="0.25">
      <c r="A420" s="19"/>
      <c r="B420" s="19"/>
      <c r="C420" s="47"/>
      <c r="D420" s="20"/>
      <c r="E420" s="21"/>
      <c r="F420" s="21"/>
      <c r="G420" s="52"/>
      <c r="H420" s="52"/>
      <c r="I420" s="53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4.25" customHeight="1" x14ac:dyDescent="0.25">
      <c r="A421" s="19"/>
      <c r="B421" s="19"/>
      <c r="C421" s="47"/>
      <c r="D421" s="20"/>
      <c r="E421" s="21"/>
      <c r="F421" s="21"/>
      <c r="G421" s="52"/>
      <c r="H421" s="52"/>
      <c r="I421" s="53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4.25" customHeight="1" x14ac:dyDescent="0.25">
      <c r="A422" s="19"/>
      <c r="B422" s="19"/>
      <c r="C422" s="47"/>
      <c r="D422" s="20"/>
      <c r="E422" s="21"/>
      <c r="F422" s="21"/>
      <c r="G422" s="52"/>
      <c r="H422" s="52"/>
      <c r="I422" s="53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4.25" customHeight="1" x14ac:dyDescent="0.25">
      <c r="A423" s="19"/>
      <c r="B423" s="19"/>
      <c r="C423" s="47"/>
      <c r="D423" s="20"/>
      <c r="E423" s="21"/>
      <c r="F423" s="21"/>
      <c r="G423" s="52"/>
      <c r="H423" s="52"/>
      <c r="I423" s="53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4.25" customHeight="1" x14ac:dyDescent="0.25">
      <c r="A424" s="19"/>
      <c r="B424" s="19"/>
      <c r="C424" s="47"/>
      <c r="D424" s="20"/>
      <c r="E424" s="21"/>
      <c r="F424" s="21"/>
      <c r="G424" s="52"/>
      <c r="H424" s="52"/>
      <c r="I424" s="53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4.25" customHeight="1" x14ac:dyDescent="0.25">
      <c r="A425" s="19"/>
      <c r="B425" s="19"/>
      <c r="C425" s="47"/>
      <c r="D425" s="20"/>
      <c r="E425" s="21"/>
      <c r="F425" s="21"/>
      <c r="G425" s="52"/>
      <c r="H425" s="52"/>
      <c r="I425" s="53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4.25" customHeight="1" x14ac:dyDescent="0.25">
      <c r="A426" s="19"/>
      <c r="B426" s="19"/>
      <c r="C426" s="47"/>
      <c r="D426" s="20"/>
      <c r="E426" s="21"/>
      <c r="F426" s="21"/>
      <c r="G426" s="52"/>
      <c r="H426" s="52"/>
      <c r="I426" s="53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4.25" customHeight="1" x14ac:dyDescent="0.25">
      <c r="A427" s="19"/>
      <c r="B427" s="19"/>
      <c r="C427" s="47"/>
      <c r="D427" s="20"/>
      <c r="E427" s="21"/>
      <c r="F427" s="21"/>
      <c r="G427" s="52"/>
      <c r="H427" s="52"/>
      <c r="I427" s="53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4.25" customHeight="1" x14ac:dyDescent="0.25">
      <c r="A428" s="19"/>
      <c r="B428" s="19"/>
      <c r="C428" s="47"/>
      <c r="D428" s="20"/>
      <c r="E428" s="21"/>
      <c r="F428" s="21"/>
      <c r="G428" s="52"/>
      <c r="H428" s="52"/>
      <c r="I428" s="53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4.25" customHeight="1" x14ac:dyDescent="0.25">
      <c r="A429" s="19"/>
      <c r="B429" s="19"/>
      <c r="C429" s="47"/>
      <c r="D429" s="20"/>
      <c r="E429" s="21"/>
      <c r="F429" s="21"/>
      <c r="G429" s="52"/>
      <c r="H429" s="52"/>
      <c r="I429" s="53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4.25" customHeight="1" x14ac:dyDescent="0.25">
      <c r="A430" s="19"/>
      <c r="B430" s="19"/>
      <c r="C430" s="47"/>
      <c r="D430" s="20"/>
      <c r="E430" s="21"/>
      <c r="F430" s="21"/>
      <c r="G430" s="52"/>
      <c r="H430" s="52"/>
      <c r="I430" s="53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4.25" customHeight="1" x14ac:dyDescent="0.25">
      <c r="A431" s="19"/>
      <c r="B431" s="19"/>
      <c r="C431" s="47"/>
      <c r="D431" s="20"/>
      <c r="E431" s="21"/>
      <c r="F431" s="21"/>
      <c r="G431" s="52"/>
      <c r="H431" s="52"/>
      <c r="I431" s="53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4.25" customHeight="1" x14ac:dyDescent="0.25">
      <c r="A432" s="19"/>
      <c r="B432" s="19"/>
      <c r="C432" s="47"/>
      <c r="D432" s="20"/>
      <c r="E432" s="21"/>
      <c r="F432" s="21"/>
      <c r="G432" s="52"/>
      <c r="H432" s="52"/>
      <c r="I432" s="53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4.25" customHeight="1" x14ac:dyDescent="0.25">
      <c r="A433" s="19"/>
      <c r="B433" s="19"/>
      <c r="C433" s="47"/>
      <c r="D433" s="20"/>
      <c r="E433" s="21"/>
      <c r="F433" s="21"/>
      <c r="G433" s="52"/>
      <c r="H433" s="52"/>
      <c r="I433" s="53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4.25" customHeight="1" x14ac:dyDescent="0.25">
      <c r="A434" s="19"/>
      <c r="B434" s="19"/>
      <c r="C434" s="47"/>
      <c r="D434" s="20"/>
      <c r="E434" s="21"/>
      <c r="F434" s="21"/>
      <c r="G434" s="52"/>
      <c r="H434" s="52"/>
      <c r="I434" s="53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4.25" customHeight="1" x14ac:dyDescent="0.25">
      <c r="A435" s="19"/>
      <c r="B435" s="19"/>
      <c r="C435" s="47"/>
      <c r="D435" s="20"/>
      <c r="E435" s="21"/>
      <c r="F435" s="21"/>
      <c r="G435" s="52"/>
      <c r="H435" s="52"/>
      <c r="I435" s="53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4.25" customHeight="1" x14ac:dyDescent="0.25">
      <c r="A436" s="19"/>
      <c r="B436" s="19"/>
      <c r="C436" s="47"/>
      <c r="D436" s="20"/>
      <c r="E436" s="21"/>
      <c r="F436" s="21"/>
      <c r="G436" s="52"/>
      <c r="H436" s="52"/>
      <c r="I436" s="53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4.25" customHeight="1" x14ac:dyDescent="0.25">
      <c r="A437" s="19"/>
      <c r="B437" s="19"/>
      <c r="C437" s="47"/>
      <c r="D437" s="20"/>
      <c r="E437" s="21"/>
      <c r="F437" s="21"/>
      <c r="G437" s="52"/>
      <c r="H437" s="52"/>
      <c r="I437" s="53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4.25" customHeight="1" x14ac:dyDescent="0.25">
      <c r="A438" s="19"/>
      <c r="B438" s="19"/>
      <c r="C438" s="47"/>
      <c r="D438" s="20"/>
      <c r="E438" s="21"/>
      <c r="F438" s="21"/>
      <c r="G438" s="52"/>
      <c r="H438" s="52"/>
      <c r="I438" s="53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4.25" customHeight="1" x14ac:dyDescent="0.25">
      <c r="A439" s="19"/>
      <c r="B439" s="19"/>
      <c r="C439" s="47"/>
      <c r="D439" s="20"/>
      <c r="E439" s="21"/>
      <c r="F439" s="21"/>
      <c r="G439" s="52"/>
      <c r="H439" s="52"/>
      <c r="I439" s="53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4.25" customHeight="1" x14ac:dyDescent="0.25">
      <c r="A440" s="19"/>
      <c r="B440" s="19"/>
      <c r="C440" s="47"/>
      <c r="D440" s="20"/>
      <c r="E440" s="21"/>
      <c r="F440" s="21"/>
      <c r="G440" s="52"/>
      <c r="H440" s="52"/>
      <c r="I440" s="53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4.25" customHeight="1" x14ac:dyDescent="0.25">
      <c r="A441" s="19"/>
      <c r="B441" s="19"/>
      <c r="C441" s="47"/>
      <c r="D441" s="20"/>
      <c r="E441" s="21"/>
      <c r="F441" s="21"/>
      <c r="G441" s="52"/>
      <c r="H441" s="52"/>
      <c r="I441" s="53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4.25" customHeight="1" x14ac:dyDescent="0.25">
      <c r="A442" s="19"/>
      <c r="B442" s="19"/>
      <c r="C442" s="47"/>
      <c r="D442" s="20"/>
      <c r="E442" s="21"/>
      <c r="F442" s="21"/>
      <c r="G442" s="52"/>
      <c r="H442" s="52"/>
      <c r="I442" s="53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4.25" customHeight="1" x14ac:dyDescent="0.25">
      <c r="A443" s="19"/>
      <c r="B443" s="19"/>
      <c r="C443" s="47"/>
      <c r="D443" s="20"/>
      <c r="E443" s="21"/>
      <c r="F443" s="21"/>
      <c r="G443" s="52"/>
      <c r="H443" s="52"/>
      <c r="I443" s="53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4.25" customHeight="1" x14ac:dyDescent="0.25">
      <c r="A444" s="19"/>
      <c r="B444" s="19"/>
      <c r="C444" s="47"/>
      <c r="D444" s="20"/>
      <c r="E444" s="21"/>
      <c r="F444" s="21"/>
      <c r="G444" s="52"/>
      <c r="H444" s="52"/>
      <c r="I444" s="53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4.25" customHeight="1" x14ac:dyDescent="0.25">
      <c r="A445" s="19"/>
      <c r="B445" s="19"/>
      <c r="C445" s="47"/>
      <c r="D445" s="20"/>
      <c r="E445" s="21"/>
      <c r="F445" s="21"/>
      <c r="G445" s="52"/>
      <c r="H445" s="52"/>
      <c r="I445" s="53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4.25" customHeight="1" x14ac:dyDescent="0.25">
      <c r="A446" s="19"/>
      <c r="B446" s="19"/>
      <c r="C446" s="47"/>
      <c r="D446" s="20"/>
      <c r="E446" s="21"/>
      <c r="F446" s="21"/>
      <c r="G446" s="52"/>
      <c r="H446" s="52"/>
      <c r="I446" s="53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4.25" customHeight="1" x14ac:dyDescent="0.25">
      <c r="A447" s="19"/>
      <c r="B447" s="19"/>
      <c r="C447" s="47"/>
      <c r="D447" s="20"/>
      <c r="E447" s="21"/>
      <c r="F447" s="21"/>
      <c r="G447" s="52"/>
      <c r="H447" s="52"/>
      <c r="I447" s="53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4.25" customHeight="1" x14ac:dyDescent="0.25">
      <c r="A448" s="19"/>
      <c r="B448" s="19"/>
      <c r="C448" s="47"/>
      <c r="D448" s="20"/>
      <c r="E448" s="21"/>
      <c r="F448" s="21"/>
      <c r="G448" s="52"/>
      <c r="H448" s="52"/>
      <c r="I448" s="53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4.25" customHeight="1" x14ac:dyDescent="0.25">
      <c r="A449" s="19"/>
      <c r="B449" s="19"/>
      <c r="C449" s="47"/>
      <c r="D449" s="20"/>
      <c r="E449" s="21"/>
      <c r="F449" s="21"/>
      <c r="G449" s="52"/>
      <c r="H449" s="52"/>
      <c r="I449" s="53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4.25" customHeight="1" x14ac:dyDescent="0.25">
      <c r="A450" s="19"/>
      <c r="B450" s="19"/>
      <c r="C450" s="47"/>
      <c r="D450" s="20"/>
      <c r="E450" s="21"/>
      <c r="F450" s="21"/>
      <c r="G450" s="52"/>
      <c r="H450" s="52"/>
      <c r="I450" s="53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4.25" customHeight="1" x14ac:dyDescent="0.25">
      <c r="A451" s="19"/>
      <c r="B451" s="19"/>
      <c r="C451" s="47"/>
      <c r="D451" s="20"/>
      <c r="E451" s="21"/>
      <c r="F451" s="21"/>
      <c r="G451" s="52"/>
      <c r="H451" s="52"/>
      <c r="I451" s="53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4.25" customHeight="1" x14ac:dyDescent="0.25">
      <c r="A452" s="19"/>
      <c r="B452" s="19"/>
      <c r="C452" s="47"/>
      <c r="D452" s="20"/>
      <c r="E452" s="21"/>
      <c r="F452" s="21"/>
      <c r="G452" s="52"/>
      <c r="H452" s="52"/>
      <c r="I452" s="53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4.25" customHeight="1" x14ac:dyDescent="0.25">
      <c r="A453" s="19"/>
      <c r="B453" s="19"/>
      <c r="C453" s="47"/>
      <c r="D453" s="20"/>
      <c r="E453" s="21"/>
      <c r="F453" s="21"/>
      <c r="G453" s="52"/>
      <c r="H453" s="52"/>
      <c r="I453" s="53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4.25" customHeight="1" x14ac:dyDescent="0.25">
      <c r="A454" s="19"/>
      <c r="B454" s="19"/>
      <c r="C454" s="47"/>
      <c r="D454" s="20"/>
      <c r="E454" s="21"/>
      <c r="F454" s="21"/>
      <c r="G454" s="52"/>
      <c r="H454" s="52"/>
      <c r="I454" s="53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4.25" customHeight="1" x14ac:dyDescent="0.25">
      <c r="A455" s="19"/>
      <c r="B455" s="19"/>
      <c r="C455" s="47"/>
      <c r="D455" s="20"/>
      <c r="E455" s="21"/>
      <c r="F455" s="21"/>
      <c r="G455" s="52"/>
      <c r="H455" s="52"/>
      <c r="I455" s="53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4.25" customHeight="1" x14ac:dyDescent="0.25">
      <c r="A456" s="19"/>
      <c r="B456" s="19"/>
      <c r="C456" s="47"/>
      <c r="D456" s="20"/>
      <c r="E456" s="21"/>
      <c r="F456" s="21"/>
      <c r="G456" s="52"/>
      <c r="H456" s="52"/>
      <c r="I456" s="53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4.25" customHeight="1" x14ac:dyDescent="0.25">
      <c r="A457" s="19"/>
      <c r="B457" s="19"/>
      <c r="C457" s="47"/>
      <c r="D457" s="20"/>
      <c r="E457" s="21"/>
      <c r="F457" s="21"/>
      <c r="G457" s="52"/>
      <c r="H457" s="52"/>
      <c r="I457" s="53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4.25" customHeight="1" x14ac:dyDescent="0.25">
      <c r="A458" s="19"/>
      <c r="B458" s="19"/>
      <c r="C458" s="47"/>
      <c r="D458" s="20"/>
      <c r="E458" s="21"/>
      <c r="F458" s="21"/>
      <c r="G458" s="52"/>
      <c r="H458" s="52"/>
      <c r="I458" s="53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4.25" customHeight="1" x14ac:dyDescent="0.25">
      <c r="A459" s="19"/>
      <c r="B459" s="19"/>
      <c r="C459" s="47"/>
      <c r="D459" s="20"/>
      <c r="E459" s="21"/>
      <c r="F459" s="21"/>
      <c r="G459" s="52"/>
      <c r="H459" s="52"/>
      <c r="I459" s="53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4.25" customHeight="1" x14ac:dyDescent="0.25">
      <c r="A460" s="19"/>
      <c r="B460" s="19"/>
      <c r="C460" s="47"/>
      <c r="D460" s="20"/>
      <c r="E460" s="21"/>
      <c r="F460" s="21"/>
      <c r="G460" s="52"/>
      <c r="H460" s="52"/>
      <c r="I460" s="53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4.25" customHeight="1" x14ac:dyDescent="0.25">
      <c r="A461" s="19"/>
      <c r="B461" s="19"/>
      <c r="C461" s="47"/>
      <c r="D461" s="20"/>
      <c r="E461" s="21"/>
      <c r="F461" s="21"/>
      <c r="G461" s="52"/>
      <c r="H461" s="52"/>
      <c r="I461" s="53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4.25" customHeight="1" x14ac:dyDescent="0.25">
      <c r="A462" s="19"/>
      <c r="B462" s="19"/>
      <c r="C462" s="47"/>
      <c r="D462" s="20"/>
      <c r="E462" s="21"/>
      <c r="F462" s="21"/>
      <c r="G462" s="52"/>
      <c r="H462" s="52"/>
      <c r="I462" s="53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4.25" customHeight="1" x14ac:dyDescent="0.25">
      <c r="A463" s="19"/>
      <c r="B463" s="19"/>
      <c r="C463" s="47"/>
      <c r="D463" s="20"/>
      <c r="E463" s="21"/>
      <c r="F463" s="21"/>
      <c r="G463" s="52"/>
      <c r="H463" s="52"/>
      <c r="I463" s="53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4.25" customHeight="1" x14ac:dyDescent="0.25">
      <c r="A464" s="19"/>
      <c r="B464" s="19"/>
      <c r="C464" s="47"/>
      <c r="D464" s="20"/>
      <c r="E464" s="21"/>
      <c r="F464" s="21"/>
      <c r="G464" s="52"/>
      <c r="H464" s="52"/>
      <c r="I464" s="53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4.25" customHeight="1" x14ac:dyDescent="0.25">
      <c r="A465" s="19"/>
      <c r="B465" s="19"/>
      <c r="C465" s="47"/>
      <c r="D465" s="20"/>
      <c r="E465" s="21"/>
      <c r="F465" s="21"/>
      <c r="G465" s="52"/>
      <c r="H465" s="52"/>
      <c r="I465" s="53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4.25" customHeight="1" x14ac:dyDescent="0.25">
      <c r="A466" s="19"/>
      <c r="B466" s="19"/>
      <c r="C466" s="47"/>
      <c r="D466" s="20"/>
      <c r="E466" s="21"/>
      <c r="F466" s="21"/>
      <c r="G466" s="52"/>
      <c r="H466" s="52"/>
      <c r="I466" s="53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4.25" customHeight="1" x14ac:dyDescent="0.25">
      <c r="A467" s="19"/>
      <c r="B467" s="19"/>
      <c r="C467" s="47"/>
      <c r="D467" s="20"/>
      <c r="E467" s="21"/>
      <c r="F467" s="21"/>
      <c r="G467" s="52"/>
      <c r="H467" s="52"/>
      <c r="I467" s="53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4.25" customHeight="1" x14ac:dyDescent="0.25">
      <c r="A468" s="19"/>
      <c r="B468" s="19"/>
      <c r="C468" s="47"/>
      <c r="D468" s="20"/>
      <c r="E468" s="21"/>
      <c r="F468" s="21"/>
      <c r="G468" s="52"/>
      <c r="H468" s="52"/>
      <c r="I468" s="53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4.25" customHeight="1" x14ac:dyDescent="0.25">
      <c r="A469" s="19"/>
      <c r="B469" s="19"/>
      <c r="C469" s="47"/>
      <c r="D469" s="20"/>
      <c r="E469" s="21"/>
      <c r="F469" s="21"/>
      <c r="G469" s="52"/>
      <c r="H469" s="52"/>
      <c r="I469" s="53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4.25" customHeight="1" x14ac:dyDescent="0.25">
      <c r="A470" s="19"/>
      <c r="B470" s="19"/>
      <c r="C470" s="47"/>
      <c r="D470" s="20"/>
      <c r="E470" s="21"/>
      <c r="F470" s="21"/>
      <c r="G470" s="52"/>
      <c r="H470" s="52"/>
      <c r="I470" s="53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4.25" customHeight="1" x14ac:dyDescent="0.25">
      <c r="A471" s="19"/>
      <c r="B471" s="19"/>
      <c r="C471" s="47"/>
      <c r="D471" s="20"/>
      <c r="E471" s="21"/>
      <c r="F471" s="21"/>
      <c r="G471" s="52"/>
      <c r="H471" s="52"/>
      <c r="I471" s="53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4.25" customHeight="1" x14ac:dyDescent="0.25">
      <c r="A472" s="19"/>
      <c r="B472" s="19"/>
      <c r="C472" s="47"/>
      <c r="D472" s="20"/>
      <c r="E472" s="21"/>
      <c r="F472" s="21"/>
      <c r="G472" s="52"/>
      <c r="H472" s="52"/>
      <c r="I472" s="53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4.25" customHeight="1" x14ac:dyDescent="0.25">
      <c r="A473" s="19"/>
      <c r="B473" s="19"/>
      <c r="C473" s="47"/>
      <c r="D473" s="20"/>
      <c r="E473" s="21"/>
      <c r="F473" s="21"/>
      <c r="G473" s="52"/>
      <c r="H473" s="52"/>
      <c r="I473" s="53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4.25" customHeight="1" x14ac:dyDescent="0.25">
      <c r="A474" s="19"/>
      <c r="B474" s="19"/>
      <c r="C474" s="47"/>
      <c r="D474" s="20"/>
      <c r="E474" s="21"/>
      <c r="F474" s="21"/>
      <c r="G474" s="52"/>
      <c r="H474" s="52"/>
      <c r="I474" s="53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4.25" customHeight="1" x14ac:dyDescent="0.25">
      <c r="A475" s="19"/>
      <c r="B475" s="19"/>
      <c r="C475" s="47"/>
      <c r="D475" s="20"/>
      <c r="E475" s="21"/>
      <c r="F475" s="21"/>
      <c r="G475" s="52"/>
      <c r="H475" s="52"/>
      <c r="I475" s="53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4.25" customHeight="1" x14ac:dyDescent="0.25">
      <c r="A476" s="19"/>
      <c r="B476" s="19"/>
      <c r="C476" s="47"/>
      <c r="D476" s="20"/>
      <c r="E476" s="21"/>
      <c r="F476" s="21"/>
      <c r="G476" s="52"/>
      <c r="H476" s="52"/>
      <c r="I476" s="53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4.25" customHeight="1" x14ac:dyDescent="0.25">
      <c r="A477" s="19"/>
      <c r="B477" s="19"/>
      <c r="C477" s="47"/>
      <c r="D477" s="20"/>
      <c r="E477" s="21"/>
      <c r="F477" s="21"/>
      <c r="G477" s="52"/>
      <c r="H477" s="52"/>
      <c r="I477" s="53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4.25" customHeight="1" x14ac:dyDescent="0.25">
      <c r="A478" s="19"/>
      <c r="B478" s="19"/>
      <c r="C478" s="47"/>
      <c r="D478" s="20"/>
      <c r="E478" s="21"/>
      <c r="F478" s="21"/>
      <c r="G478" s="52"/>
      <c r="H478" s="52"/>
      <c r="I478" s="53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4.25" customHeight="1" x14ac:dyDescent="0.25">
      <c r="A479" s="19"/>
      <c r="B479" s="19"/>
      <c r="C479" s="47"/>
      <c r="D479" s="20"/>
      <c r="E479" s="21"/>
      <c r="F479" s="21"/>
      <c r="G479" s="52"/>
      <c r="H479" s="52"/>
      <c r="I479" s="53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4.25" customHeight="1" x14ac:dyDescent="0.25">
      <c r="A480" s="19"/>
      <c r="B480" s="19"/>
      <c r="C480" s="47"/>
      <c r="D480" s="20"/>
      <c r="E480" s="21"/>
      <c r="F480" s="21"/>
      <c r="G480" s="52"/>
      <c r="H480" s="52"/>
      <c r="I480" s="53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4.25" customHeight="1" x14ac:dyDescent="0.25">
      <c r="A481" s="19"/>
      <c r="B481" s="19"/>
      <c r="C481" s="47"/>
      <c r="D481" s="20"/>
      <c r="E481" s="21"/>
      <c r="F481" s="21"/>
      <c r="G481" s="52"/>
      <c r="H481" s="52"/>
      <c r="I481" s="53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4.25" customHeight="1" x14ac:dyDescent="0.25">
      <c r="A482" s="19"/>
      <c r="B482" s="19"/>
      <c r="C482" s="47"/>
      <c r="D482" s="20"/>
      <c r="E482" s="21"/>
      <c r="F482" s="21"/>
      <c r="G482" s="52"/>
      <c r="H482" s="52"/>
      <c r="I482" s="53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4.25" customHeight="1" x14ac:dyDescent="0.25">
      <c r="A483" s="19"/>
      <c r="B483" s="19"/>
      <c r="C483" s="47"/>
      <c r="D483" s="20"/>
      <c r="E483" s="21"/>
      <c r="F483" s="21"/>
      <c r="G483" s="52"/>
      <c r="H483" s="52"/>
      <c r="I483" s="53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4.25" customHeight="1" x14ac:dyDescent="0.25">
      <c r="A484" s="19"/>
      <c r="B484" s="19"/>
      <c r="C484" s="47"/>
      <c r="D484" s="20"/>
      <c r="E484" s="21"/>
      <c r="F484" s="21"/>
      <c r="G484" s="52"/>
      <c r="H484" s="52"/>
      <c r="I484" s="53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4.25" customHeight="1" x14ac:dyDescent="0.25">
      <c r="A485" s="19"/>
      <c r="B485" s="19"/>
      <c r="C485" s="47"/>
      <c r="D485" s="20"/>
      <c r="E485" s="21"/>
      <c r="F485" s="21"/>
      <c r="G485" s="52"/>
      <c r="H485" s="52"/>
      <c r="I485" s="53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4.25" customHeight="1" x14ac:dyDescent="0.25">
      <c r="A486" s="19"/>
      <c r="B486" s="19"/>
      <c r="C486" s="47"/>
      <c r="D486" s="20"/>
      <c r="E486" s="21"/>
      <c r="F486" s="21"/>
      <c r="G486" s="52"/>
      <c r="H486" s="52"/>
      <c r="I486" s="53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4.25" customHeight="1" x14ac:dyDescent="0.25">
      <c r="A487" s="19"/>
      <c r="B487" s="19"/>
      <c r="C487" s="47"/>
      <c r="D487" s="20"/>
      <c r="E487" s="21"/>
      <c r="F487" s="21"/>
      <c r="G487" s="52"/>
      <c r="H487" s="52"/>
      <c r="I487" s="53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4.25" customHeight="1" x14ac:dyDescent="0.25">
      <c r="A488" s="19"/>
      <c r="B488" s="19"/>
      <c r="C488" s="47"/>
      <c r="D488" s="20"/>
      <c r="E488" s="21"/>
      <c r="F488" s="21"/>
      <c r="G488" s="52"/>
      <c r="H488" s="52"/>
      <c r="I488" s="53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4.25" customHeight="1" x14ac:dyDescent="0.25">
      <c r="A489" s="19"/>
      <c r="B489" s="19"/>
      <c r="C489" s="47"/>
      <c r="D489" s="20"/>
      <c r="E489" s="21"/>
      <c r="F489" s="21"/>
      <c r="G489" s="52"/>
      <c r="H489" s="52"/>
      <c r="I489" s="53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4.25" customHeight="1" x14ac:dyDescent="0.25">
      <c r="A490" s="19"/>
      <c r="B490" s="19"/>
      <c r="C490" s="47"/>
      <c r="D490" s="20"/>
      <c r="E490" s="21"/>
      <c r="F490" s="21"/>
      <c r="G490" s="52"/>
      <c r="H490" s="52"/>
      <c r="I490" s="53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4.25" customHeight="1" x14ac:dyDescent="0.25">
      <c r="A491" s="19"/>
      <c r="B491" s="19"/>
      <c r="C491" s="47"/>
      <c r="D491" s="20"/>
      <c r="E491" s="21"/>
      <c r="F491" s="21"/>
      <c r="G491" s="52"/>
      <c r="H491" s="52"/>
      <c r="I491" s="53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4.25" customHeight="1" x14ac:dyDescent="0.25">
      <c r="A492" s="19"/>
      <c r="B492" s="19"/>
      <c r="C492" s="47"/>
      <c r="D492" s="20"/>
      <c r="E492" s="21"/>
      <c r="F492" s="21"/>
      <c r="G492" s="52"/>
      <c r="H492" s="52"/>
      <c r="I492" s="53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4.25" customHeight="1" x14ac:dyDescent="0.25">
      <c r="A493" s="19"/>
      <c r="B493" s="19"/>
      <c r="C493" s="47"/>
      <c r="D493" s="20"/>
      <c r="E493" s="21"/>
      <c r="F493" s="21"/>
      <c r="G493" s="52"/>
      <c r="H493" s="52"/>
      <c r="I493" s="53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4.25" customHeight="1" x14ac:dyDescent="0.25">
      <c r="A494" s="19"/>
      <c r="B494" s="19"/>
      <c r="C494" s="47"/>
      <c r="D494" s="20"/>
      <c r="E494" s="21"/>
      <c r="F494" s="21"/>
      <c r="G494" s="52"/>
      <c r="H494" s="52"/>
      <c r="I494" s="53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4.25" customHeight="1" x14ac:dyDescent="0.25">
      <c r="A495" s="19"/>
      <c r="B495" s="19"/>
      <c r="C495" s="47"/>
      <c r="D495" s="20"/>
      <c r="E495" s="21"/>
      <c r="F495" s="21"/>
      <c r="G495" s="52"/>
      <c r="H495" s="52"/>
      <c r="I495" s="53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4.25" customHeight="1" x14ac:dyDescent="0.25">
      <c r="A496" s="19"/>
      <c r="B496" s="19"/>
      <c r="C496" s="47"/>
      <c r="D496" s="20"/>
      <c r="E496" s="21"/>
      <c r="F496" s="21"/>
      <c r="G496" s="52"/>
      <c r="H496" s="52"/>
      <c r="I496" s="53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4.25" customHeight="1" x14ac:dyDescent="0.25">
      <c r="A497" s="19"/>
      <c r="B497" s="19"/>
      <c r="C497" s="47"/>
      <c r="D497" s="20"/>
      <c r="E497" s="21"/>
      <c r="F497" s="21"/>
      <c r="G497" s="52"/>
      <c r="H497" s="52"/>
      <c r="I497" s="53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4.25" customHeight="1" x14ac:dyDescent="0.25">
      <c r="A498" s="19"/>
      <c r="B498" s="19"/>
      <c r="C498" s="47"/>
      <c r="D498" s="20"/>
      <c r="E498" s="21"/>
      <c r="F498" s="21"/>
      <c r="G498" s="52"/>
      <c r="H498" s="52"/>
      <c r="I498" s="53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4.25" customHeight="1" x14ac:dyDescent="0.25">
      <c r="A499" s="19"/>
      <c r="B499" s="19"/>
      <c r="C499" s="47"/>
      <c r="D499" s="20"/>
      <c r="E499" s="21"/>
      <c r="F499" s="21"/>
      <c r="G499" s="52"/>
      <c r="H499" s="52"/>
      <c r="I499" s="53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4.25" customHeight="1" x14ac:dyDescent="0.25">
      <c r="A500" s="19"/>
      <c r="B500" s="19"/>
      <c r="C500" s="47"/>
      <c r="D500" s="20"/>
      <c r="E500" s="21"/>
      <c r="F500" s="21"/>
      <c r="G500" s="52"/>
      <c r="H500" s="52"/>
      <c r="I500" s="53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4.25" customHeight="1" x14ac:dyDescent="0.25">
      <c r="A501" s="19"/>
      <c r="B501" s="19"/>
      <c r="C501" s="47"/>
      <c r="D501" s="20"/>
      <c r="E501" s="21"/>
      <c r="F501" s="21"/>
      <c r="G501" s="52"/>
      <c r="H501" s="52"/>
      <c r="I501" s="53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4.25" customHeight="1" x14ac:dyDescent="0.25">
      <c r="A502" s="19"/>
      <c r="B502" s="19"/>
      <c r="C502" s="47"/>
      <c r="D502" s="20"/>
      <c r="E502" s="21"/>
      <c r="F502" s="21"/>
      <c r="G502" s="52"/>
      <c r="H502" s="52"/>
      <c r="I502" s="53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4.25" customHeight="1" x14ac:dyDescent="0.25">
      <c r="A503" s="19"/>
      <c r="B503" s="19"/>
      <c r="C503" s="47"/>
      <c r="D503" s="20"/>
      <c r="E503" s="21"/>
      <c r="F503" s="21"/>
      <c r="G503" s="52"/>
      <c r="H503" s="52"/>
      <c r="I503" s="53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4.25" customHeight="1" x14ac:dyDescent="0.25">
      <c r="A504" s="19"/>
      <c r="B504" s="19"/>
      <c r="C504" s="47"/>
      <c r="D504" s="20"/>
      <c r="E504" s="21"/>
      <c r="F504" s="21"/>
      <c r="G504" s="52"/>
      <c r="H504" s="52"/>
      <c r="I504" s="53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4.25" customHeight="1" x14ac:dyDescent="0.25">
      <c r="A505" s="19"/>
      <c r="B505" s="19"/>
      <c r="C505" s="47"/>
      <c r="D505" s="20"/>
      <c r="E505" s="21"/>
      <c r="F505" s="21"/>
      <c r="G505" s="52"/>
      <c r="H505" s="52"/>
      <c r="I505" s="53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4.25" customHeight="1" x14ac:dyDescent="0.25">
      <c r="A506" s="19"/>
      <c r="B506" s="19"/>
      <c r="C506" s="47"/>
      <c r="D506" s="20"/>
      <c r="E506" s="21"/>
      <c r="F506" s="21"/>
      <c r="G506" s="52"/>
      <c r="H506" s="52"/>
      <c r="I506" s="53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4.25" customHeight="1" x14ac:dyDescent="0.25">
      <c r="A507" s="19"/>
      <c r="B507" s="19"/>
      <c r="C507" s="47"/>
      <c r="D507" s="20"/>
      <c r="E507" s="21"/>
      <c r="F507" s="21"/>
      <c r="G507" s="52"/>
      <c r="H507" s="52"/>
      <c r="I507" s="53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4.25" customHeight="1" x14ac:dyDescent="0.25">
      <c r="A508" s="19"/>
      <c r="B508" s="19"/>
      <c r="C508" s="47"/>
      <c r="D508" s="20"/>
      <c r="E508" s="21"/>
      <c r="F508" s="21"/>
      <c r="G508" s="52"/>
      <c r="H508" s="52"/>
      <c r="I508" s="53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4.25" customHeight="1" x14ac:dyDescent="0.25">
      <c r="A509" s="19"/>
      <c r="B509" s="19"/>
      <c r="C509" s="47"/>
      <c r="D509" s="20"/>
      <c r="E509" s="21"/>
      <c r="F509" s="21"/>
      <c r="G509" s="52"/>
      <c r="H509" s="52"/>
      <c r="I509" s="53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4.25" customHeight="1" x14ac:dyDescent="0.25">
      <c r="A510" s="19"/>
      <c r="B510" s="19"/>
      <c r="C510" s="47"/>
      <c r="D510" s="20"/>
      <c r="E510" s="21"/>
      <c r="F510" s="21"/>
      <c r="G510" s="52"/>
      <c r="H510" s="52"/>
      <c r="I510" s="53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4.25" customHeight="1" x14ac:dyDescent="0.25">
      <c r="A511" s="19"/>
      <c r="B511" s="19"/>
      <c r="C511" s="47"/>
      <c r="D511" s="20"/>
      <c r="E511" s="21"/>
      <c r="F511" s="21"/>
      <c r="G511" s="52"/>
      <c r="H511" s="52"/>
      <c r="I511" s="53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4.25" customHeight="1" x14ac:dyDescent="0.25">
      <c r="A512" s="19"/>
      <c r="B512" s="19"/>
      <c r="C512" s="47"/>
      <c r="D512" s="20"/>
      <c r="E512" s="21"/>
      <c r="F512" s="21"/>
      <c r="G512" s="52"/>
      <c r="H512" s="52"/>
      <c r="I512" s="53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4.25" customHeight="1" x14ac:dyDescent="0.25">
      <c r="A513" s="19"/>
      <c r="B513" s="19"/>
      <c r="C513" s="47"/>
      <c r="D513" s="20"/>
      <c r="E513" s="21"/>
      <c r="F513" s="21"/>
      <c r="G513" s="52"/>
      <c r="H513" s="52"/>
      <c r="I513" s="53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4.25" customHeight="1" x14ac:dyDescent="0.25">
      <c r="A514" s="19"/>
      <c r="B514" s="19"/>
      <c r="C514" s="47"/>
      <c r="D514" s="20"/>
      <c r="E514" s="21"/>
      <c r="F514" s="21"/>
      <c r="G514" s="52"/>
      <c r="H514" s="52"/>
      <c r="I514" s="53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4.25" customHeight="1" x14ac:dyDescent="0.25">
      <c r="A515" s="19"/>
      <c r="B515" s="19"/>
      <c r="C515" s="47"/>
      <c r="D515" s="20"/>
      <c r="E515" s="21"/>
      <c r="F515" s="21"/>
      <c r="G515" s="52"/>
      <c r="H515" s="52"/>
      <c r="I515" s="53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4.25" customHeight="1" x14ac:dyDescent="0.25">
      <c r="A516" s="19"/>
      <c r="B516" s="19"/>
      <c r="C516" s="47"/>
      <c r="D516" s="20"/>
      <c r="E516" s="21"/>
      <c r="F516" s="21"/>
      <c r="G516" s="52"/>
      <c r="H516" s="52"/>
      <c r="I516" s="53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4.25" customHeight="1" x14ac:dyDescent="0.25">
      <c r="A517" s="19"/>
      <c r="B517" s="19"/>
      <c r="C517" s="47"/>
      <c r="D517" s="20"/>
      <c r="E517" s="21"/>
      <c r="F517" s="21"/>
      <c r="G517" s="52"/>
      <c r="H517" s="52"/>
      <c r="I517" s="53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4.25" customHeight="1" x14ac:dyDescent="0.25">
      <c r="A518" s="19"/>
      <c r="B518" s="19"/>
      <c r="C518" s="47"/>
      <c r="D518" s="20"/>
      <c r="E518" s="21"/>
      <c r="F518" s="21"/>
      <c r="G518" s="52"/>
      <c r="H518" s="52"/>
      <c r="I518" s="53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4.25" customHeight="1" x14ac:dyDescent="0.25">
      <c r="A519" s="19"/>
      <c r="B519" s="19"/>
      <c r="C519" s="47"/>
      <c r="D519" s="20"/>
      <c r="E519" s="21"/>
      <c r="F519" s="21"/>
      <c r="G519" s="52"/>
      <c r="H519" s="52"/>
      <c r="I519" s="53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4.25" customHeight="1" x14ac:dyDescent="0.25">
      <c r="A520" s="19"/>
      <c r="B520" s="19"/>
      <c r="C520" s="47"/>
      <c r="D520" s="20"/>
      <c r="E520" s="21"/>
      <c r="F520" s="21"/>
      <c r="G520" s="52"/>
      <c r="H520" s="52"/>
      <c r="I520" s="53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4.25" customHeight="1" x14ac:dyDescent="0.25">
      <c r="A521" s="19"/>
      <c r="B521" s="19"/>
      <c r="C521" s="47"/>
      <c r="D521" s="20"/>
      <c r="E521" s="21"/>
      <c r="F521" s="21"/>
      <c r="G521" s="52"/>
      <c r="H521" s="52"/>
      <c r="I521" s="53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4.25" customHeight="1" x14ac:dyDescent="0.25">
      <c r="A522" s="19"/>
      <c r="B522" s="19"/>
      <c r="C522" s="47"/>
      <c r="D522" s="20"/>
      <c r="E522" s="21"/>
      <c r="F522" s="21"/>
      <c r="G522" s="52"/>
      <c r="H522" s="52"/>
      <c r="I522" s="53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4.25" customHeight="1" x14ac:dyDescent="0.25">
      <c r="A523" s="19"/>
      <c r="B523" s="19"/>
      <c r="C523" s="47"/>
      <c r="D523" s="20"/>
      <c r="E523" s="21"/>
      <c r="F523" s="21"/>
      <c r="G523" s="52"/>
      <c r="H523" s="52"/>
      <c r="I523" s="53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4.25" customHeight="1" x14ac:dyDescent="0.25">
      <c r="A524" s="19"/>
      <c r="B524" s="19"/>
      <c r="C524" s="47"/>
      <c r="D524" s="20"/>
      <c r="E524" s="21"/>
      <c r="F524" s="21"/>
      <c r="G524" s="52"/>
      <c r="H524" s="52"/>
      <c r="I524" s="53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4.25" customHeight="1" x14ac:dyDescent="0.25">
      <c r="A525" s="19"/>
      <c r="B525" s="19"/>
      <c r="C525" s="47"/>
      <c r="D525" s="20"/>
      <c r="E525" s="21"/>
      <c r="F525" s="21"/>
      <c r="G525" s="52"/>
      <c r="H525" s="52"/>
      <c r="I525" s="53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4.25" customHeight="1" x14ac:dyDescent="0.25">
      <c r="A526" s="19"/>
      <c r="B526" s="19"/>
      <c r="C526" s="47"/>
      <c r="D526" s="20"/>
      <c r="E526" s="21"/>
      <c r="F526" s="21"/>
      <c r="G526" s="52"/>
      <c r="H526" s="52"/>
      <c r="I526" s="53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4.25" customHeight="1" x14ac:dyDescent="0.25">
      <c r="A527" s="19"/>
      <c r="B527" s="19"/>
      <c r="C527" s="47"/>
      <c r="D527" s="20"/>
      <c r="E527" s="21"/>
      <c r="F527" s="21"/>
      <c r="G527" s="52"/>
      <c r="H527" s="52"/>
      <c r="I527" s="53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4.25" customHeight="1" x14ac:dyDescent="0.25">
      <c r="A528" s="19"/>
      <c r="B528" s="19"/>
      <c r="C528" s="47"/>
      <c r="D528" s="20"/>
      <c r="E528" s="21"/>
      <c r="F528" s="21"/>
      <c r="G528" s="52"/>
      <c r="H528" s="52"/>
      <c r="I528" s="53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4.25" customHeight="1" x14ac:dyDescent="0.25">
      <c r="A529" s="19"/>
      <c r="B529" s="19"/>
      <c r="C529" s="47"/>
      <c r="D529" s="20"/>
      <c r="E529" s="21"/>
      <c r="F529" s="21"/>
      <c r="G529" s="52"/>
      <c r="H529" s="52"/>
      <c r="I529" s="53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4.25" customHeight="1" x14ac:dyDescent="0.25">
      <c r="A530" s="19"/>
      <c r="B530" s="19"/>
      <c r="C530" s="47"/>
      <c r="D530" s="20"/>
      <c r="E530" s="21"/>
      <c r="F530" s="21"/>
      <c r="G530" s="52"/>
      <c r="H530" s="52"/>
      <c r="I530" s="53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4.25" customHeight="1" x14ac:dyDescent="0.25">
      <c r="A531" s="19"/>
      <c r="B531" s="19"/>
      <c r="C531" s="47"/>
      <c r="D531" s="20"/>
      <c r="E531" s="21"/>
      <c r="F531" s="21"/>
      <c r="G531" s="52"/>
      <c r="H531" s="52"/>
      <c r="I531" s="53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4.25" customHeight="1" x14ac:dyDescent="0.25">
      <c r="A532" s="19"/>
      <c r="B532" s="19"/>
      <c r="C532" s="47"/>
      <c r="D532" s="20"/>
      <c r="E532" s="21"/>
      <c r="F532" s="21"/>
      <c r="G532" s="52"/>
      <c r="H532" s="52"/>
      <c r="I532" s="53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4.25" customHeight="1" x14ac:dyDescent="0.25">
      <c r="A533" s="19"/>
      <c r="B533" s="19"/>
      <c r="C533" s="47"/>
      <c r="D533" s="20"/>
      <c r="E533" s="21"/>
      <c r="F533" s="21"/>
      <c r="G533" s="52"/>
      <c r="H533" s="52"/>
      <c r="I533" s="53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4.25" customHeight="1" x14ac:dyDescent="0.25">
      <c r="A534" s="19"/>
      <c r="B534" s="19"/>
      <c r="C534" s="47"/>
      <c r="D534" s="20"/>
      <c r="E534" s="21"/>
      <c r="F534" s="21"/>
      <c r="G534" s="52"/>
      <c r="H534" s="52"/>
      <c r="I534" s="53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4.25" customHeight="1" x14ac:dyDescent="0.25">
      <c r="A535" s="19"/>
      <c r="B535" s="19"/>
      <c r="C535" s="47"/>
      <c r="D535" s="20"/>
      <c r="E535" s="21"/>
      <c r="F535" s="21"/>
      <c r="G535" s="52"/>
      <c r="H535" s="52"/>
      <c r="I535" s="53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4.25" customHeight="1" x14ac:dyDescent="0.25">
      <c r="A536" s="19"/>
      <c r="B536" s="19"/>
      <c r="C536" s="47"/>
      <c r="D536" s="20"/>
      <c r="E536" s="21"/>
      <c r="F536" s="21"/>
      <c r="G536" s="52"/>
      <c r="H536" s="52"/>
      <c r="I536" s="53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4.25" customHeight="1" x14ac:dyDescent="0.25">
      <c r="A537" s="19"/>
      <c r="B537" s="19"/>
      <c r="C537" s="47"/>
      <c r="D537" s="20"/>
      <c r="E537" s="21"/>
      <c r="F537" s="21"/>
      <c r="G537" s="52"/>
      <c r="H537" s="52"/>
      <c r="I537" s="53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4.25" customHeight="1" x14ac:dyDescent="0.25">
      <c r="A538" s="19"/>
      <c r="B538" s="19"/>
      <c r="C538" s="47"/>
      <c r="D538" s="20"/>
      <c r="E538" s="21"/>
      <c r="F538" s="21"/>
      <c r="G538" s="52"/>
      <c r="H538" s="52"/>
      <c r="I538" s="53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4.25" customHeight="1" x14ac:dyDescent="0.25">
      <c r="A539" s="19"/>
      <c r="B539" s="19"/>
      <c r="C539" s="47"/>
      <c r="D539" s="20"/>
      <c r="E539" s="21"/>
      <c r="F539" s="21"/>
      <c r="G539" s="52"/>
      <c r="H539" s="52"/>
      <c r="I539" s="53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4.25" customHeight="1" x14ac:dyDescent="0.25">
      <c r="A540" s="19"/>
      <c r="B540" s="19"/>
      <c r="C540" s="47"/>
      <c r="D540" s="20"/>
      <c r="E540" s="21"/>
      <c r="F540" s="21"/>
      <c r="G540" s="52"/>
      <c r="H540" s="52"/>
      <c r="I540" s="53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4.25" customHeight="1" x14ac:dyDescent="0.25">
      <c r="A541" s="19"/>
      <c r="B541" s="19"/>
      <c r="C541" s="47"/>
      <c r="D541" s="20"/>
      <c r="E541" s="21"/>
      <c r="F541" s="21"/>
      <c r="G541" s="52"/>
      <c r="H541" s="52"/>
      <c r="I541" s="53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4.25" customHeight="1" x14ac:dyDescent="0.25">
      <c r="A542" s="19"/>
      <c r="B542" s="19"/>
      <c r="C542" s="47"/>
      <c r="D542" s="20"/>
      <c r="E542" s="21"/>
      <c r="F542" s="21"/>
      <c r="G542" s="52"/>
      <c r="H542" s="52"/>
      <c r="I542" s="53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4.25" customHeight="1" x14ac:dyDescent="0.25">
      <c r="A543" s="19"/>
      <c r="B543" s="19"/>
      <c r="C543" s="47"/>
      <c r="D543" s="20"/>
      <c r="E543" s="21"/>
      <c r="F543" s="21"/>
      <c r="G543" s="52"/>
      <c r="H543" s="52"/>
      <c r="I543" s="53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4.25" customHeight="1" x14ac:dyDescent="0.25">
      <c r="A544" s="19"/>
      <c r="B544" s="19"/>
      <c r="C544" s="47"/>
      <c r="D544" s="20"/>
      <c r="E544" s="21"/>
      <c r="F544" s="21"/>
      <c r="G544" s="52"/>
      <c r="H544" s="52"/>
      <c r="I544" s="53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4.25" customHeight="1" x14ac:dyDescent="0.25">
      <c r="A545" s="19"/>
      <c r="B545" s="19"/>
      <c r="C545" s="47"/>
      <c r="D545" s="20"/>
      <c r="E545" s="21"/>
      <c r="F545" s="21"/>
      <c r="G545" s="52"/>
      <c r="H545" s="52"/>
      <c r="I545" s="53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4.25" customHeight="1" x14ac:dyDescent="0.25">
      <c r="A546" s="19"/>
      <c r="B546" s="19"/>
      <c r="C546" s="47"/>
      <c r="D546" s="20"/>
      <c r="E546" s="21"/>
      <c r="F546" s="21"/>
      <c r="G546" s="52"/>
      <c r="H546" s="52"/>
      <c r="I546" s="53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4.25" customHeight="1" x14ac:dyDescent="0.25">
      <c r="A547" s="19"/>
      <c r="B547" s="19"/>
      <c r="C547" s="47"/>
      <c r="D547" s="20"/>
      <c r="E547" s="21"/>
      <c r="F547" s="21"/>
      <c r="G547" s="52"/>
      <c r="H547" s="52"/>
      <c r="I547" s="53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4.25" customHeight="1" x14ac:dyDescent="0.25">
      <c r="A548" s="19"/>
      <c r="B548" s="19"/>
      <c r="C548" s="47"/>
      <c r="D548" s="20"/>
      <c r="E548" s="21"/>
      <c r="F548" s="21"/>
      <c r="G548" s="52"/>
      <c r="H548" s="52"/>
      <c r="I548" s="53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4.25" customHeight="1" x14ac:dyDescent="0.25">
      <c r="A549" s="19"/>
      <c r="B549" s="19"/>
      <c r="C549" s="47"/>
      <c r="D549" s="20"/>
      <c r="E549" s="21"/>
      <c r="F549" s="21"/>
      <c r="G549" s="52"/>
      <c r="H549" s="52"/>
      <c r="I549" s="53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4.25" customHeight="1" x14ac:dyDescent="0.25">
      <c r="A550" s="19"/>
      <c r="B550" s="19"/>
      <c r="C550" s="47"/>
      <c r="D550" s="20"/>
      <c r="E550" s="21"/>
      <c r="F550" s="21"/>
      <c r="G550" s="52"/>
      <c r="H550" s="52"/>
      <c r="I550" s="53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4.25" customHeight="1" x14ac:dyDescent="0.25">
      <c r="A551" s="19"/>
      <c r="B551" s="19"/>
      <c r="C551" s="47"/>
      <c r="D551" s="20"/>
      <c r="E551" s="21"/>
      <c r="F551" s="21"/>
      <c r="G551" s="52"/>
      <c r="H551" s="52"/>
      <c r="I551" s="53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4.25" customHeight="1" x14ac:dyDescent="0.25">
      <c r="A552" s="19"/>
      <c r="B552" s="19"/>
      <c r="C552" s="47"/>
      <c r="D552" s="20"/>
      <c r="E552" s="21"/>
      <c r="F552" s="21"/>
      <c r="G552" s="52"/>
      <c r="H552" s="52"/>
      <c r="I552" s="53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4.25" customHeight="1" x14ac:dyDescent="0.25">
      <c r="A553" s="19"/>
      <c r="B553" s="19"/>
      <c r="C553" s="47"/>
      <c r="D553" s="20"/>
      <c r="E553" s="21"/>
      <c r="F553" s="21"/>
      <c r="G553" s="52"/>
      <c r="H553" s="52"/>
      <c r="I553" s="53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4.25" customHeight="1" x14ac:dyDescent="0.25">
      <c r="A554" s="19"/>
      <c r="B554" s="19"/>
      <c r="C554" s="47"/>
      <c r="D554" s="20"/>
      <c r="E554" s="21"/>
      <c r="F554" s="21"/>
      <c r="G554" s="52"/>
      <c r="H554" s="52"/>
      <c r="I554" s="53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4.25" customHeight="1" x14ac:dyDescent="0.25">
      <c r="A555" s="19"/>
      <c r="B555" s="19"/>
      <c r="C555" s="47"/>
      <c r="D555" s="20"/>
      <c r="E555" s="21"/>
      <c r="F555" s="21"/>
      <c r="G555" s="52"/>
      <c r="H555" s="52"/>
      <c r="I555" s="53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4.25" customHeight="1" x14ac:dyDescent="0.25">
      <c r="A556" s="19"/>
      <c r="B556" s="19"/>
      <c r="C556" s="47"/>
      <c r="D556" s="20"/>
      <c r="E556" s="21"/>
      <c r="F556" s="21"/>
      <c r="G556" s="52"/>
      <c r="H556" s="52"/>
      <c r="I556" s="53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4.25" customHeight="1" x14ac:dyDescent="0.25">
      <c r="A557" s="19"/>
      <c r="B557" s="19"/>
      <c r="C557" s="47"/>
      <c r="D557" s="20"/>
      <c r="E557" s="21"/>
      <c r="F557" s="21"/>
      <c r="G557" s="52"/>
      <c r="H557" s="52"/>
      <c r="I557" s="53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4.25" customHeight="1" x14ac:dyDescent="0.25">
      <c r="A558" s="19"/>
      <c r="B558" s="19"/>
      <c r="C558" s="47"/>
      <c r="D558" s="20"/>
      <c r="E558" s="21"/>
      <c r="F558" s="21"/>
      <c r="G558" s="52"/>
      <c r="H558" s="52"/>
      <c r="I558" s="53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4.25" customHeight="1" x14ac:dyDescent="0.25">
      <c r="A559" s="19"/>
      <c r="B559" s="19"/>
      <c r="C559" s="47"/>
      <c r="D559" s="20"/>
      <c r="E559" s="21"/>
      <c r="F559" s="21"/>
      <c r="G559" s="52"/>
      <c r="H559" s="52"/>
      <c r="I559" s="53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4.25" customHeight="1" x14ac:dyDescent="0.25">
      <c r="A560" s="19"/>
      <c r="B560" s="19"/>
      <c r="C560" s="47"/>
      <c r="D560" s="20"/>
      <c r="E560" s="21"/>
      <c r="F560" s="21"/>
      <c r="G560" s="52"/>
      <c r="H560" s="52"/>
      <c r="I560" s="53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4.25" customHeight="1" x14ac:dyDescent="0.25">
      <c r="A561" s="19"/>
      <c r="B561" s="19"/>
      <c r="C561" s="47"/>
      <c r="D561" s="20"/>
      <c r="E561" s="21"/>
      <c r="F561" s="21"/>
      <c r="G561" s="52"/>
      <c r="H561" s="52"/>
      <c r="I561" s="53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4.25" customHeight="1" x14ac:dyDescent="0.25">
      <c r="A562" s="19"/>
      <c r="B562" s="19"/>
      <c r="C562" s="47"/>
      <c r="D562" s="20"/>
      <c r="E562" s="21"/>
      <c r="F562" s="21"/>
      <c r="G562" s="52"/>
      <c r="H562" s="52"/>
      <c r="I562" s="53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4.25" customHeight="1" x14ac:dyDescent="0.25">
      <c r="A563" s="19"/>
      <c r="B563" s="19"/>
      <c r="C563" s="47"/>
      <c r="D563" s="20"/>
      <c r="E563" s="21"/>
      <c r="F563" s="21"/>
      <c r="G563" s="52"/>
      <c r="H563" s="52"/>
      <c r="I563" s="53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4.25" customHeight="1" x14ac:dyDescent="0.25">
      <c r="A564" s="19"/>
      <c r="B564" s="19"/>
      <c r="C564" s="47"/>
      <c r="D564" s="20"/>
      <c r="E564" s="21"/>
      <c r="F564" s="21"/>
      <c r="G564" s="52"/>
      <c r="H564" s="52"/>
      <c r="I564" s="53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4.25" customHeight="1" x14ac:dyDescent="0.25">
      <c r="A565" s="19"/>
      <c r="B565" s="19"/>
      <c r="C565" s="47"/>
      <c r="D565" s="20"/>
      <c r="E565" s="21"/>
      <c r="F565" s="21"/>
      <c r="G565" s="52"/>
      <c r="H565" s="52"/>
      <c r="I565" s="53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4.25" customHeight="1" x14ac:dyDescent="0.25">
      <c r="A566" s="19"/>
      <c r="B566" s="19"/>
      <c r="C566" s="47"/>
      <c r="D566" s="20"/>
      <c r="E566" s="21"/>
      <c r="F566" s="21"/>
      <c r="G566" s="52"/>
      <c r="H566" s="52"/>
      <c r="I566" s="53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4.25" customHeight="1" x14ac:dyDescent="0.25">
      <c r="A567" s="19"/>
      <c r="B567" s="19"/>
      <c r="C567" s="47"/>
      <c r="D567" s="20"/>
      <c r="E567" s="21"/>
      <c r="F567" s="21"/>
      <c r="G567" s="52"/>
      <c r="H567" s="52"/>
      <c r="I567" s="53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4.25" customHeight="1" x14ac:dyDescent="0.25">
      <c r="A568" s="19"/>
      <c r="B568" s="19"/>
      <c r="C568" s="47"/>
      <c r="D568" s="20"/>
      <c r="E568" s="21"/>
      <c r="F568" s="21"/>
      <c r="G568" s="52"/>
      <c r="H568" s="52"/>
      <c r="I568" s="53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4.25" customHeight="1" x14ac:dyDescent="0.25">
      <c r="A569" s="19"/>
      <c r="B569" s="19"/>
      <c r="C569" s="47"/>
      <c r="D569" s="20"/>
      <c r="E569" s="21"/>
      <c r="F569" s="21"/>
      <c r="G569" s="52"/>
      <c r="H569" s="52"/>
      <c r="I569" s="53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4.25" customHeight="1" x14ac:dyDescent="0.25">
      <c r="A570" s="19"/>
      <c r="B570" s="19"/>
      <c r="C570" s="47"/>
      <c r="D570" s="20"/>
      <c r="E570" s="21"/>
      <c r="F570" s="21"/>
      <c r="G570" s="52"/>
      <c r="H570" s="52"/>
      <c r="I570" s="53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4.25" customHeight="1" x14ac:dyDescent="0.25">
      <c r="A571" s="19"/>
      <c r="B571" s="19"/>
      <c r="C571" s="47"/>
      <c r="D571" s="20"/>
      <c r="E571" s="21"/>
      <c r="F571" s="21"/>
      <c r="G571" s="52"/>
      <c r="H571" s="52"/>
      <c r="I571" s="53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4.25" customHeight="1" x14ac:dyDescent="0.25">
      <c r="A572" s="19"/>
      <c r="B572" s="19"/>
      <c r="C572" s="47"/>
      <c r="D572" s="20"/>
      <c r="E572" s="21"/>
      <c r="F572" s="21"/>
      <c r="G572" s="52"/>
      <c r="H572" s="52"/>
      <c r="I572" s="53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4.25" customHeight="1" x14ac:dyDescent="0.25">
      <c r="A573" s="19"/>
      <c r="B573" s="19"/>
      <c r="C573" s="47"/>
      <c r="D573" s="20"/>
      <c r="E573" s="21"/>
      <c r="F573" s="21"/>
      <c r="G573" s="52"/>
      <c r="H573" s="52"/>
      <c r="I573" s="53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4.25" customHeight="1" x14ac:dyDescent="0.25">
      <c r="A574" s="19"/>
      <c r="B574" s="19"/>
      <c r="C574" s="47"/>
      <c r="D574" s="20"/>
      <c r="E574" s="21"/>
      <c r="F574" s="21"/>
      <c r="G574" s="52"/>
      <c r="H574" s="52"/>
      <c r="I574" s="53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4.25" customHeight="1" x14ac:dyDescent="0.25">
      <c r="A575" s="19"/>
      <c r="B575" s="19"/>
      <c r="C575" s="47"/>
      <c r="D575" s="20"/>
      <c r="E575" s="21"/>
      <c r="F575" s="21"/>
      <c r="G575" s="52"/>
      <c r="H575" s="52"/>
      <c r="I575" s="53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4.25" customHeight="1" x14ac:dyDescent="0.25">
      <c r="A576" s="19"/>
      <c r="B576" s="19"/>
      <c r="C576" s="47"/>
      <c r="D576" s="20"/>
      <c r="E576" s="21"/>
      <c r="F576" s="21"/>
      <c r="G576" s="52"/>
      <c r="H576" s="52"/>
      <c r="I576" s="53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4.25" customHeight="1" x14ac:dyDescent="0.25">
      <c r="A577" s="19"/>
      <c r="B577" s="19"/>
      <c r="C577" s="47"/>
      <c r="D577" s="20"/>
      <c r="E577" s="21"/>
      <c r="F577" s="21"/>
      <c r="G577" s="52"/>
      <c r="H577" s="52"/>
      <c r="I577" s="53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4.25" customHeight="1" x14ac:dyDescent="0.25">
      <c r="A578" s="19"/>
      <c r="B578" s="19"/>
      <c r="C578" s="47"/>
      <c r="D578" s="20"/>
      <c r="E578" s="21"/>
      <c r="F578" s="21"/>
      <c r="G578" s="52"/>
      <c r="H578" s="52"/>
      <c r="I578" s="53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4.25" customHeight="1" x14ac:dyDescent="0.25">
      <c r="A579" s="19"/>
      <c r="B579" s="19"/>
      <c r="C579" s="47"/>
      <c r="D579" s="20"/>
      <c r="E579" s="21"/>
      <c r="F579" s="21"/>
      <c r="G579" s="52"/>
      <c r="H579" s="52"/>
      <c r="I579" s="53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4.25" customHeight="1" x14ac:dyDescent="0.25">
      <c r="A580" s="19"/>
      <c r="B580" s="19"/>
      <c r="C580" s="47"/>
      <c r="D580" s="20"/>
      <c r="E580" s="21"/>
      <c r="F580" s="21"/>
      <c r="G580" s="52"/>
      <c r="H580" s="52"/>
      <c r="I580" s="53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4.25" customHeight="1" x14ac:dyDescent="0.25">
      <c r="A581" s="19"/>
      <c r="B581" s="19"/>
      <c r="C581" s="47"/>
      <c r="D581" s="20"/>
      <c r="E581" s="21"/>
      <c r="F581" s="21"/>
      <c r="G581" s="52"/>
      <c r="H581" s="52"/>
      <c r="I581" s="53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4.25" customHeight="1" x14ac:dyDescent="0.25">
      <c r="A582" s="19"/>
      <c r="B582" s="19"/>
      <c r="C582" s="47"/>
      <c r="D582" s="20"/>
      <c r="E582" s="21"/>
      <c r="F582" s="21"/>
      <c r="G582" s="52"/>
      <c r="H582" s="52"/>
      <c r="I582" s="53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4.25" customHeight="1" x14ac:dyDescent="0.25">
      <c r="A583" s="19"/>
      <c r="B583" s="19"/>
      <c r="C583" s="47"/>
      <c r="D583" s="20"/>
      <c r="E583" s="21"/>
      <c r="F583" s="21"/>
      <c r="G583" s="52"/>
      <c r="H583" s="52"/>
      <c r="I583" s="53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4.25" customHeight="1" x14ac:dyDescent="0.25">
      <c r="A584" s="19"/>
      <c r="B584" s="19"/>
      <c r="C584" s="47"/>
      <c r="D584" s="20"/>
      <c r="E584" s="21"/>
      <c r="F584" s="21"/>
      <c r="G584" s="52"/>
      <c r="H584" s="52"/>
      <c r="I584" s="53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4.25" customHeight="1" x14ac:dyDescent="0.25">
      <c r="A585" s="19"/>
      <c r="B585" s="19"/>
      <c r="C585" s="47"/>
      <c r="D585" s="20"/>
      <c r="E585" s="21"/>
      <c r="F585" s="21"/>
      <c r="G585" s="52"/>
      <c r="H585" s="52"/>
      <c r="I585" s="53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4.25" customHeight="1" x14ac:dyDescent="0.25">
      <c r="A586" s="19"/>
      <c r="B586" s="19"/>
      <c r="C586" s="47"/>
      <c r="D586" s="20"/>
      <c r="E586" s="21"/>
      <c r="F586" s="21"/>
      <c r="G586" s="52"/>
      <c r="H586" s="52"/>
      <c r="I586" s="53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4.25" customHeight="1" x14ac:dyDescent="0.25">
      <c r="A587" s="19"/>
      <c r="B587" s="19"/>
      <c r="C587" s="47"/>
      <c r="D587" s="20"/>
      <c r="E587" s="21"/>
      <c r="F587" s="21"/>
      <c r="G587" s="52"/>
      <c r="H587" s="52"/>
      <c r="I587" s="53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4.25" customHeight="1" x14ac:dyDescent="0.25">
      <c r="A588" s="19"/>
      <c r="B588" s="19"/>
      <c r="C588" s="47"/>
      <c r="D588" s="20"/>
      <c r="E588" s="21"/>
      <c r="F588" s="21"/>
      <c r="G588" s="52"/>
      <c r="H588" s="52"/>
      <c r="I588" s="53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4.25" customHeight="1" x14ac:dyDescent="0.25">
      <c r="A589" s="19"/>
      <c r="B589" s="19"/>
      <c r="C589" s="47"/>
      <c r="D589" s="20"/>
      <c r="E589" s="21"/>
      <c r="F589" s="21"/>
      <c r="G589" s="52"/>
      <c r="H589" s="52"/>
      <c r="I589" s="53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4.25" customHeight="1" x14ac:dyDescent="0.25">
      <c r="A590" s="19"/>
      <c r="B590" s="19"/>
      <c r="C590" s="47"/>
      <c r="D590" s="20"/>
      <c r="E590" s="21"/>
      <c r="F590" s="21"/>
      <c r="G590" s="52"/>
      <c r="H590" s="52"/>
      <c r="I590" s="53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4.25" customHeight="1" x14ac:dyDescent="0.25">
      <c r="A591" s="19"/>
      <c r="B591" s="19"/>
      <c r="C591" s="47"/>
      <c r="D591" s="20"/>
      <c r="E591" s="21"/>
      <c r="F591" s="21"/>
      <c r="G591" s="52"/>
      <c r="H591" s="52"/>
      <c r="I591" s="53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4.25" customHeight="1" x14ac:dyDescent="0.25">
      <c r="A592" s="19"/>
      <c r="B592" s="19"/>
      <c r="C592" s="47"/>
      <c r="D592" s="20"/>
      <c r="E592" s="21"/>
      <c r="F592" s="21"/>
      <c r="G592" s="52"/>
      <c r="H592" s="52"/>
      <c r="I592" s="53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4.25" customHeight="1" x14ac:dyDescent="0.25">
      <c r="A593" s="19"/>
      <c r="B593" s="19"/>
      <c r="C593" s="47"/>
      <c r="D593" s="20"/>
      <c r="E593" s="21"/>
      <c r="F593" s="21"/>
      <c r="G593" s="52"/>
      <c r="H593" s="52"/>
      <c r="I593" s="53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4.25" customHeight="1" x14ac:dyDescent="0.25">
      <c r="A594" s="19"/>
      <c r="B594" s="19"/>
      <c r="C594" s="47"/>
      <c r="D594" s="20"/>
      <c r="E594" s="21"/>
      <c r="F594" s="21"/>
      <c r="G594" s="52"/>
      <c r="H594" s="52"/>
      <c r="I594" s="53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4.25" customHeight="1" x14ac:dyDescent="0.25">
      <c r="A595" s="19"/>
      <c r="B595" s="19"/>
      <c r="C595" s="47"/>
      <c r="D595" s="20"/>
      <c r="E595" s="21"/>
      <c r="F595" s="21"/>
      <c r="G595" s="52"/>
      <c r="H595" s="52"/>
      <c r="I595" s="53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4.25" customHeight="1" x14ac:dyDescent="0.25">
      <c r="A596" s="19"/>
      <c r="B596" s="19"/>
      <c r="C596" s="47"/>
      <c r="D596" s="20"/>
      <c r="E596" s="21"/>
      <c r="F596" s="21"/>
      <c r="G596" s="52"/>
      <c r="H596" s="52"/>
      <c r="I596" s="53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4.25" customHeight="1" x14ac:dyDescent="0.25">
      <c r="A597" s="19"/>
      <c r="B597" s="19"/>
      <c r="C597" s="47"/>
      <c r="D597" s="20"/>
      <c r="E597" s="21"/>
      <c r="F597" s="21"/>
      <c r="G597" s="52"/>
      <c r="H597" s="52"/>
      <c r="I597" s="53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4.25" customHeight="1" x14ac:dyDescent="0.25">
      <c r="A598" s="19"/>
      <c r="B598" s="19"/>
      <c r="C598" s="47"/>
      <c r="D598" s="20"/>
      <c r="E598" s="21"/>
      <c r="F598" s="21"/>
      <c r="G598" s="52"/>
      <c r="H598" s="52"/>
      <c r="I598" s="53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4.25" customHeight="1" x14ac:dyDescent="0.25">
      <c r="A599" s="19"/>
      <c r="B599" s="19"/>
      <c r="C599" s="47"/>
      <c r="D599" s="20"/>
      <c r="E599" s="21"/>
      <c r="F599" s="21"/>
      <c r="G599" s="52"/>
      <c r="H599" s="52"/>
      <c r="I599" s="53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4.25" customHeight="1" x14ac:dyDescent="0.25">
      <c r="A600" s="19"/>
      <c r="B600" s="19"/>
      <c r="C600" s="47"/>
      <c r="D600" s="20"/>
      <c r="E600" s="21"/>
      <c r="F600" s="21"/>
      <c r="G600" s="52"/>
      <c r="H600" s="52"/>
      <c r="I600" s="53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4.25" customHeight="1" x14ac:dyDescent="0.25">
      <c r="A601" s="19"/>
      <c r="B601" s="19"/>
      <c r="C601" s="47"/>
      <c r="D601" s="20"/>
      <c r="E601" s="21"/>
      <c r="F601" s="21"/>
      <c r="G601" s="52"/>
      <c r="H601" s="52"/>
      <c r="I601" s="53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4.25" customHeight="1" x14ac:dyDescent="0.25">
      <c r="A602" s="19"/>
      <c r="B602" s="19"/>
      <c r="C602" s="47"/>
      <c r="D602" s="20"/>
      <c r="E602" s="21"/>
      <c r="F602" s="21"/>
      <c r="G602" s="52"/>
      <c r="H602" s="52"/>
      <c r="I602" s="53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4.25" customHeight="1" x14ac:dyDescent="0.25">
      <c r="A603" s="19"/>
      <c r="B603" s="19"/>
      <c r="C603" s="47"/>
      <c r="D603" s="20"/>
      <c r="E603" s="21"/>
      <c r="F603" s="21"/>
      <c r="G603" s="52"/>
      <c r="H603" s="52"/>
      <c r="I603" s="53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4.25" customHeight="1" x14ac:dyDescent="0.25">
      <c r="A604" s="19"/>
      <c r="B604" s="19"/>
      <c r="C604" s="47"/>
      <c r="D604" s="20"/>
      <c r="E604" s="21"/>
      <c r="F604" s="21"/>
      <c r="G604" s="52"/>
      <c r="H604" s="52"/>
      <c r="I604" s="53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4.25" customHeight="1" x14ac:dyDescent="0.25">
      <c r="A605" s="19"/>
      <c r="B605" s="19"/>
      <c r="C605" s="47"/>
      <c r="D605" s="20"/>
      <c r="E605" s="21"/>
      <c r="F605" s="21"/>
      <c r="G605" s="52"/>
      <c r="H605" s="52"/>
      <c r="I605" s="53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4.25" customHeight="1" x14ac:dyDescent="0.25">
      <c r="A606" s="19"/>
      <c r="B606" s="19"/>
      <c r="C606" s="47"/>
      <c r="D606" s="20"/>
      <c r="E606" s="21"/>
      <c r="F606" s="21"/>
      <c r="G606" s="52"/>
      <c r="H606" s="52"/>
      <c r="I606" s="53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4.25" customHeight="1" x14ac:dyDescent="0.25">
      <c r="A607" s="19"/>
      <c r="B607" s="19"/>
      <c r="C607" s="47"/>
      <c r="D607" s="20"/>
      <c r="E607" s="21"/>
      <c r="F607" s="21"/>
      <c r="G607" s="52"/>
      <c r="H607" s="52"/>
      <c r="I607" s="53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4.25" customHeight="1" x14ac:dyDescent="0.25">
      <c r="A608" s="19"/>
      <c r="B608" s="19"/>
      <c r="C608" s="47"/>
      <c r="D608" s="20"/>
      <c r="E608" s="21"/>
      <c r="F608" s="21"/>
      <c r="G608" s="52"/>
      <c r="H608" s="52"/>
      <c r="I608" s="53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4.25" customHeight="1" x14ac:dyDescent="0.25">
      <c r="A609" s="19"/>
      <c r="B609" s="19"/>
      <c r="C609" s="47"/>
      <c r="D609" s="20"/>
      <c r="E609" s="21"/>
      <c r="F609" s="21"/>
      <c r="G609" s="52"/>
      <c r="H609" s="52"/>
      <c r="I609" s="53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4.25" customHeight="1" x14ac:dyDescent="0.25">
      <c r="A610" s="19"/>
      <c r="B610" s="19"/>
      <c r="C610" s="47"/>
      <c r="D610" s="20"/>
      <c r="E610" s="21"/>
      <c r="F610" s="21"/>
      <c r="G610" s="52"/>
      <c r="H610" s="52"/>
      <c r="I610" s="53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4.25" customHeight="1" x14ac:dyDescent="0.25">
      <c r="A611" s="19"/>
      <c r="B611" s="19"/>
      <c r="C611" s="47"/>
      <c r="D611" s="20"/>
      <c r="E611" s="21"/>
      <c r="F611" s="21"/>
      <c r="G611" s="52"/>
      <c r="H611" s="52"/>
      <c r="I611" s="53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4.25" customHeight="1" x14ac:dyDescent="0.25">
      <c r="A612" s="19"/>
      <c r="B612" s="19"/>
      <c r="C612" s="47"/>
      <c r="D612" s="20"/>
      <c r="E612" s="21"/>
      <c r="F612" s="21"/>
      <c r="G612" s="52"/>
      <c r="H612" s="52"/>
      <c r="I612" s="53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4.25" customHeight="1" x14ac:dyDescent="0.25">
      <c r="A613" s="19"/>
      <c r="B613" s="19"/>
      <c r="C613" s="47"/>
      <c r="D613" s="20"/>
      <c r="E613" s="21"/>
      <c r="F613" s="21"/>
      <c r="G613" s="52"/>
      <c r="H613" s="52"/>
      <c r="I613" s="53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4.25" customHeight="1" x14ac:dyDescent="0.25">
      <c r="A614" s="19"/>
      <c r="B614" s="19"/>
      <c r="C614" s="47"/>
      <c r="D614" s="20"/>
      <c r="E614" s="21"/>
      <c r="F614" s="21"/>
      <c r="G614" s="52"/>
      <c r="H614" s="52"/>
      <c r="I614" s="53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4.25" customHeight="1" x14ac:dyDescent="0.25">
      <c r="A615" s="19"/>
      <c r="B615" s="19"/>
      <c r="C615" s="47"/>
      <c r="D615" s="20"/>
      <c r="E615" s="21"/>
      <c r="F615" s="21"/>
      <c r="G615" s="52"/>
      <c r="H615" s="52"/>
      <c r="I615" s="53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4.25" customHeight="1" x14ac:dyDescent="0.25">
      <c r="A616" s="19"/>
      <c r="B616" s="19"/>
      <c r="C616" s="47"/>
      <c r="D616" s="20"/>
      <c r="E616" s="21"/>
      <c r="F616" s="21"/>
      <c r="G616" s="52"/>
      <c r="H616" s="52"/>
      <c r="I616" s="53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4.25" customHeight="1" x14ac:dyDescent="0.25">
      <c r="A617" s="19"/>
      <c r="B617" s="19"/>
      <c r="C617" s="47"/>
      <c r="D617" s="20"/>
      <c r="E617" s="21"/>
      <c r="F617" s="21"/>
      <c r="G617" s="52"/>
      <c r="H617" s="52"/>
      <c r="I617" s="53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4.25" customHeight="1" x14ac:dyDescent="0.25">
      <c r="A618" s="19"/>
      <c r="B618" s="19"/>
      <c r="C618" s="47"/>
      <c r="D618" s="20"/>
      <c r="E618" s="21"/>
      <c r="F618" s="21"/>
      <c r="G618" s="52"/>
      <c r="H618" s="52"/>
      <c r="I618" s="53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4.25" customHeight="1" x14ac:dyDescent="0.25">
      <c r="A619" s="19"/>
      <c r="B619" s="19"/>
      <c r="C619" s="47"/>
      <c r="D619" s="20"/>
      <c r="E619" s="21"/>
      <c r="F619" s="21"/>
      <c r="G619" s="52"/>
      <c r="H619" s="52"/>
      <c r="I619" s="53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4.25" customHeight="1" x14ac:dyDescent="0.25">
      <c r="A620" s="19"/>
      <c r="B620" s="19"/>
      <c r="C620" s="47"/>
      <c r="D620" s="20"/>
      <c r="E620" s="21"/>
      <c r="F620" s="21"/>
      <c r="G620" s="52"/>
      <c r="H620" s="52"/>
      <c r="I620" s="53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4.25" customHeight="1" x14ac:dyDescent="0.25">
      <c r="A621" s="19"/>
      <c r="B621" s="19"/>
      <c r="C621" s="47"/>
      <c r="D621" s="20"/>
      <c r="E621" s="21"/>
      <c r="F621" s="21"/>
      <c r="G621" s="52"/>
      <c r="H621" s="52"/>
      <c r="I621" s="53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4.25" customHeight="1" x14ac:dyDescent="0.25">
      <c r="A622" s="19"/>
      <c r="B622" s="19"/>
      <c r="C622" s="47"/>
      <c r="D622" s="20"/>
      <c r="E622" s="21"/>
      <c r="F622" s="21"/>
      <c r="G622" s="52"/>
      <c r="H622" s="52"/>
      <c r="I622" s="53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4.25" customHeight="1" x14ac:dyDescent="0.25">
      <c r="A623" s="19"/>
      <c r="B623" s="19"/>
      <c r="C623" s="47"/>
      <c r="D623" s="20"/>
      <c r="E623" s="21"/>
      <c r="F623" s="21"/>
      <c r="G623" s="52"/>
      <c r="H623" s="52"/>
      <c r="I623" s="53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4.25" customHeight="1" x14ac:dyDescent="0.25">
      <c r="A624" s="19"/>
      <c r="B624" s="19"/>
      <c r="C624" s="47"/>
      <c r="D624" s="20"/>
      <c r="E624" s="21"/>
      <c r="F624" s="21"/>
      <c r="G624" s="52"/>
      <c r="H624" s="52"/>
      <c r="I624" s="53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4.25" customHeight="1" x14ac:dyDescent="0.25">
      <c r="A625" s="19"/>
      <c r="B625" s="19"/>
      <c r="C625" s="47"/>
      <c r="D625" s="20"/>
      <c r="E625" s="21"/>
      <c r="F625" s="21"/>
      <c r="G625" s="52"/>
      <c r="H625" s="52"/>
      <c r="I625" s="53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4.25" customHeight="1" x14ac:dyDescent="0.25">
      <c r="A626" s="19"/>
      <c r="B626" s="19"/>
      <c r="C626" s="47"/>
      <c r="D626" s="20"/>
      <c r="E626" s="21"/>
      <c r="F626" s="21"/>
      <c r="G626" s="52"/>
      <c r="H626" s="52"/>
      <c r="I626" s="53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4.25" customHeight="1" x14ac:dyDescent="0.25">
      <c r="A627" s="19"/>
      <c r="B627" s="19"/>
      <c r="C627" s="47"/>
      <c r="D627" s="20"/>
      <c r="E627" s="21"/>
      <c r="F627" s="21"/>
      <c r="G627" s="52"/>
      <c r="H627" s="52"/>
      <c r="I627" s="53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4.25" customHeight="1" x14ac:dyDescent="0.25">
      <c r="A628" s="19"/>
      <c r="B628" s="19"/>
      <c r="C628" s="47"/>
      <c r="D628" s="20"/>
      <c r="E628" s="21"/>
      <c r="F628" s="21"/>
      <c r="G628" s="52"/>
      <c r="H628" s="52"/>
      <c r="I628" s="53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4.25" customHeight="1" x14ac:dyDescent="0.25">
      <c r="A629" s="19"/>
      <c r="B629" s="19"/>
      <c r="C629" s="47"/>
      <c r="D629" s="20"/>
      <c r="E629" s="21"/>
      <c r="F629" s="21"/>
      <c r="G629" s="52"/>
      <c r="H629" s="52"/>
      <c r="I629" s="53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4.25" customHeight="1" x14ac:dyDescent="0.25">
      <c r="A630" s="19"/>
      <c r="B630" s="19"/>
      <c r="C630" s="47"/>
      <c r="D630" s="20"/>
      <c r="E630" s="21"/>
      <c r="F630" s="21"/>
      <c r="G630" s="52"/>
      <c r="H630" s="52"/>
      <c r="I630" s="53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4.25" customHeight="1" x14ac:dyDescent="0.25">
      <c r="A631" s="19"/>
      <c r="B631" s="19"/>
      <c r="C631" s="47"/>
      <c r="D631" s="20"/>
      <c r="E631" s="21"/>
      <c r="F631" s="21"/>
      <c r="G631" s="52"/>
      <c r="H631" s="52"/>
      <c r="I631" s="53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4.25" customHeight="1" x14ac:dyDescent="0.25">
      <c r="A632" s="19"/>
      <c r="B632" s="19"/>
      <c r="C632" s="47"/>
      <c r="D632" s="20"/>
      <c r="E632" s="21"/>
      <c r="F632" s="21"/>
      <c r="G632" s="52"/>
      <c r="H632" s="52"/>
      <c r="I632" s="53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4.25" customHeight="1" x14ac:dyDescent="0.25">
      <c r="A633" s="19"/>
      <c r="B633" s="19"/>
      <c r="C633" s="47"/>
      <c r="D633" s="20"/>
      <c r="E633" s="21"/>
      <c r="F633" s="21"/>
      <c r="G633" s="52"/>
      <c r="H633" s="52"/>
      <c r="I633" s="53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4.25" customHeight="1" x14ac:dyDescent="0.25">
      <c r="A634" s="19"/>
      <c r="B634" s="19"/>
      <c r="C634" s="47"/>
      <c r="D634" s="20"/>
      <c r="E634" s="21"/>
      <c r="F634" s="21"/>
      <c r="G634" s="52"/>
      <c r="H634" s="52"/>
      <c r="I634" s="53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4.25" customHeight="1" x14ac:dyDescent="0.25">
      <c r="A635" s="19"/>
      <c r="B635" s="19"/>
      <c r="C635" s="47"/>
      <c r="D635" s="20"/>
      <c r="E635" s="21"/>
      <c r="F635" s="21"/>
      <c r="G635" s="52"/>
      <c r="H635" s="52"/>
      <c r="I635" s="53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4.25" customHeight="1" x14ac:dyDescent="0.25">
      <c r="A636" s="19"/>
      <c r="B636" s="19"/>
      <c r="C636" s="47"/>
      <c r="D636" s="20"/>
      <c r="E636" s="21"/>
      <c r="F636" s="21"/>
      <c r="G636" s="52"/>
      <c r="H636" s="52"/>
      <c r="I636" s="53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4.25" customHeight="1" x14ac:dyDescent="0.25">
      <c r="A637" s="19"/>
      <c r="B637" s="19"/>
      <c r="C637" s="47"/>
      <c r="D637" s="20"/>
      <c r="E637" s="21"/>
      <c r="F637" s="21"/>
      <c r="G637" s="52"/>
      <c r="H637" s="52"/>
      <c r="I637" s="53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4.25" customHeight="1" x14ac:dyDescent="0.25">
      <c r="A638" s="19"/>
      <c r="B638" s="19"/>
      <c r="C638" s="47"/>
      <c r="D638" s="20"/>
      <c r="E638" s="21"/>
      <c r="F638" s="21"/>
      <c r="G638" s="52"/>
      <c r="H638" s="52"/>
      <c r="I638" s="53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4.25" customHeight="1" x14ac:dyDescent="0.25">
      <c r="A639" s="19"/>
      <c r="B639" s="19"/>
      <c r="C639" s="47"/>
      <c r="D639" s="20"/>
      <c r="E639" s="21"/>
      <c r="F639" s="21"/>
      <c r="G639" s="52"/>
      <c r="H639" s="52"/>
      <c r="I639" s="53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4.25" customHeight="1" x14ac:dyDescent="0.25">
      <c r="A640" s="19"/>
      <c r="B640" s="19"/>
      <c r="C640" s="47"/>
      <c r="D640" s="20"/>
      <c r="E640" s="21"/>
      <c r="F640" s="21"/>
      <c r="G640" s="52"/>
      <c r="H640" s="52"/>
      <c r="I640" s="53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4.25" customHeight="1" x14ac:dyDescent="0.25">
      <c r="A641" s="19"/>
      <c r="B641" s="19"/>
      <c r="C641" s="47"/>
      <c r="D641" s="20"/>
      <c r="E641" s="21"/>
      <c r="F641" s="21"/>
      <c r="G641" s="52"/>
      <c r="H641" s="52"/>
      <c r="I641" s="53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4.25" customHeight="1" x14ac:dyDescent="0.25">
      <c r="A642" s="19"/>
      <c r="B642" s="19"/>
      <c r="C642" s="47"/>
      <c r="D642" s="20"/>
      <c r="E642" s="21"/>
      <c r="F642" s="21"/>
      <c r="G642" s="52"/>
      <c r="H642" s="52"/>
      <c r="I642" s="53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4.25" customHeight="1" x14ac:dyDescent="0.25">
      <c r="A643" s="19"/>
      <c r="B643" s="19"/>
      <c r="C643" s="47"/>
      <c r="D643" s="20"/>
      <c r="E643" s="21"/>
      <c r="F643" s="21"/>
      <c r="G643" s="52"/>
      <c r="H643" s="52"/>
      <c r="I643" s="53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4.25" customHeight="1" x14ac:dyDescent="0.25">
      <c r="A644" s="19"/>
      <c r="B644" s="19"/>
      <c r="C644" s="47"/>
      <c r="D644" s="20"/>
      <c r="E644" s="21"/>
      <c r="F644" s="21"/>
      <c r="G644" s="52"/>
      <c r="H644" s="52"/>
      <c r="I644" s="53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4.25" customHeight="1" x14ac:dyDescent="0.25">
      <c r="A645" s="19"/>
      <c r="B645" s="19"/>
      <c r="C645" s="47"/>
      <c r="D645" s="20"/>
      <c r="E645" s="21"/>
      <c r="F645" s="21"/>
      <c r="G645" s="52"/>
      <c r="H645" s="52"/>
      <c r="I645" s="53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4.25" customHeight="1" x14ac:dyDescent="0.25">
      <c r="A646" s="19"/>
      <c r="B646" s="19"/>
      <c r="C646" s="47"/>
      <c r="D646" s="20"/>
      <c r="E646" s="21"/>
      <c r="F646" s="21"/>
      <c r="G646" s="52"/>
      <c r="H646" s="52"/>
      <c r="I646" s="53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4.25" customHeight="1" x14ac:dyDescent="0.25">
      <c r="A647" s="19"/>
      <c r="B647" s="19"/>
      <c r="C647" s="47"/>
      <c r="D647" s="20"/>
      <c r="E647" s="21"/>
      <c r="F647" s="21"/>
      <c r="G647" s="52"/>
      <c r="H647" s="52"/>
      <c r="I647" s="53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4.25" customHeight="1" x14ac:dyDescent="0.25">
      <c r="A648" s="19"/>
      <c r="B648" s="19"/>
      <c r="C648" s="47"/>
      <c r="D648" s="20"/>
      <c r="E648" s="21"/>
      <c r="F648" s="21"/>
      <c r="G648" s="52"/>
      <c r="H648" s="52"/>
      <c r="I648" s="53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4.25" customHeight="1" x14ac:dyDescent="0.25">
      <c r="A649" s="19"/>
      <c r="B649" s="19"/>
      <c r="C649" s="47"/>
      <c r="D649" s="20"/>
      <c r="E649" s="21"/>
      <c r="F649" s="21"/>
      <c r="G649" s="52"/>
      <c r="H649" s="52"/>
      <c r="I649" s="53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4.25" customHeight="1" x14ac:dyDescent="0.25">
      <c r="A650" s="19"/>
      <c r="B650" s="19"/>
      <c r="C650" s="47"/>
      <c r="D650" s="20"/>
      <c r="E650" s="21"/>
      <c r="F650" s="21"/>
      <c r="G650" s="52"/>
      <c r="H650" s="52"/>
      <c r="I650" s="53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4.25" customHeight="1" x14ac:dyDescent="0.25">
      <c r="A651" s="19"/>
      <c r="B651" s="19"/>
      <c r="C651" s="47"/>
      <c r="D651" s="20"/>
      <c r="E651" s="21"/>
      <c r="F651" s="21"/>
      <c r="G651" s="52"/>
      <c r="H651" s="52"/>
      <c r="I651" s="53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4.25" customHeight="1" x14ac:dyDescent="0.25">
      <c r="A652" s="19"/>
      <c r="B652" s="19"/>
      <c r="C652" s="47"/>
      <c r="D652" s="20"/>
      <c r="E652" s="21"/>
      <c r="F652" s="21"/>
      <c r="G652" s="52"/>
      <c r="H652" s="52"/>
      <c r="I652" s="53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4.25" customHeight="1" x14ac:dyDescent="0.25">
      <c r="A653" s="19"/>
      <c r="B653" s="19"/>
      <c r="C653" s="47"/>
      <c r="D653" s="20"/>
      <c r="E653" s="21"/>
      <c r="F653" s="21"/>
      <c r="G653" s="52"/>
      <c r="H653" s="52"/>
      <c r="I653" s="53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4.25" customHeight="1" x14ac:dyDescent="0.25">
      <c r="A654" s="19"/>
      <c r="B654" s="19"/>
      <c r="C654" s="47"/>
      <c r="D654" s="20"/>
      <c r="E654" s="21"/>
      <c r="F654" s="21"/>
      <c r="G654" s="52"/>
      <c r="H654" s="52"/>
      <c r="I654" s="53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4.25" customHeight="1" x14ac:dyDescent="0.25">
      <c r="A655" s="19"/>
      <c r="B655" s="19"/>
      <c r="C655" s="47"/>
      <c r="D655" s="20"/>
      <c r="E655" s="21"/>
      <c r="F655" s="21"/>
      <c r="G655" s="52"/>
      <c r="H655" s="52"/>
      <c r="I655" s="53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4.25" customHeight="1" x14ac:dyDescent="0.25">
      <c r="A656" s="19"/>
      <c r="B656" s="19"/>
      <c r="C656" s="47"/>
      <c r="D656" s="20"/>
      <c r="E656" s="21"/>
      <c r="F656" s="21"/>
      <c r="G656" s="52"/>
      <c r="H656" s="52"/>
      <c r="I656" s="53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4.25" customHeight="1" x14ac:dyDescent="0.25">
      <c r="A657" s="19"/>
      <c r="B657" s="19"/>
      <c r="C657" s="47"/>
      <c r="D657" s="20"/>
      <c r="E657" s="21"/>
      <c r="F657" s="21"/>
      <c r="G657" s="52"/>
      <c r="H657" s="52"/>
      <c r="I657" s="53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4.25" customHeight="1" x14ac:dyDescent="0.25">
      <c r="A658" s="19"/>
      <c r="B658" s="19"/>
      <c r="C658" s="47"/>
      <c r="D658" s="20"/>
      <c r="E658" s="21"/>
      <c r="F658" s="21"/>
      <c r="G658" s="52"/>
      <c r="H658" s="52"/>
      <c r="I658" s="53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4.25" customHeight="1" x14ac:dyDescent="0.25">
      <c r="A659" s="19"/>
      <c r="B659" s="19"/>
      <c r="C659" s="47"/>
      <c r="D659" s="20"/>
      <c r="E659" s="21"/>
      <c r="F659" s="21"/>
      <c r="G659" s="52"/>
      <c r="H659" s="52"/>
      <c r="I659" s="53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4.25" customHeight="1" x14ac:dyDescent="0.25">
      <c r="A660" s="19"/>
      <c r="B660" s="19"/>
      <c r="C660" s="47"/>
      <c r="D660" s="20"/>
      <c r="E660" s="21"/>
      <c r="F660" s="21"/>
      <c r="G660" s="52"/>
      <c r="H660" s="52"/>
      <c r="I660" s="53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4.25" customHeight="1" x14ac:dyDescent="0.25">
      <c r="A661" s="19"/>
      <c r="B661" s="19"/>
      <c r="C661" s="47"/>
      <c r="D661" s="20"/>
      <c r="E661" s="21"/>
      <c r="F661" s="21"/>
      <c r="G661" s="52"/>
      <c r="H661" s="52"/>
      <c r="I661" s="53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4.25" customHeight="1" x14ac:dyDescent="0.25">
      <c r="A662" s="19"/>
      <c r="B662" s="19"/>
      <c r="C662" s="47"/>
      <c r="D662" s="20"/>
      <c r="E662" s="21"/>
      <c r="F662" s="21"/>
      <c r="G662" s="52"/>
      <c r="H662" s="52"/>
      <c r="I662" s="53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4.25" customHeight="1" x14ac:dyDescent="0.25">
      <c r="A663" s="19"/>
      <c r="B663" s="19"/>
      <c r="C663" s="47"/>
      <c r="D663" s="20"/>
      <c r="E663" s="21"/>
      <c r="F663" s="21"/>
      <c r="G663" s="52"/>
      <c r="H663" s="52"/>
      <c r="I663" s="53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4.25" customHeight="1" x14ac:dyDescent="0.25">
      <c r="A664" s="19"/>
      <c r="B664" s="19"/>
      <c r="C664" s="47"/>
      <c r="D664" s="20"/>
      <c r="E664" s="21"/>
      <c r="F664" s="21"/>
      <c r="G664" s="52"/>
      <c r="H664" s="52"/>
      <c r="I664" s="53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4.25" customHeight="1" x14ac:dyDescent="0.25">
      <c r="A665" s="19"/>
      <c r="B665" s="19"/>
      <c r="C665" s="47"/>
      <c r="D665" s="20"/>
      <c r="E665" s="21"/>
      <c r="F665" s="21"/>
      <c r="G665" s="52"/>
      <c r="H665" s="52"/>
      <c r="I665" s="53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4.25" customHeight="1" x14ac:dyDescent="0.25">
      <c r="A666" s="19"/>
      <c r="B666" s="19"/>
      <c r="C666" s="47"/>
      <c r="D666" s="20"/>
      <c r="E666" s="21"/>
      <c r="F666" s="21"/>
      <c r="G666" s="52"/>
      <c r="H666" s="52"/>
      <c r="I666" s="53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4.25" customHeight="1" x14ac:dyDescent="0.25">
      <c r="A667" s="19"/>
      <c r="B667" s="19"/>
      <c r="C667" s="47"/>
      <c r="D667" s="20"/>
      <c r="E667" s="21"/>
      <c r="F667" s="21"/>
      <c r="G667" s="52"/>
      <c r="H667" s="52"/>
      <c r="I667" s="53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4.25" customHeight="1" x14ac:dyDescent="0.25">
      <c r="A668" s="19"/>
      <c r="B668" s="19"/>
      <c r="C668" s="47"/>
      <c r="D668" s="20"/>
      <c r="E668" s="21"/>
      <c r="F668" s="21"/>
      <c r="G668" s="52"/>
      <c r="H668" s="52"/>
      <c r="I668" s="53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4.25" customHeight="1" x14ac:dyDescent="0.25">
      <c r="A669" s="19"/>
      <c r="B669" s="19"/>
      <c r="C669" s="47"/>
      <c r="D669" s="20"/>
      <c r="E669" s="21"/>
      <c r="F669" s="21"/>
      <c r="G669" s="52"/>
      <c r="H669" s="52"/>
      <c r="I669" s="53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4.25" customHeight="1" x14ac:dyDescent="0.25">
      <c r="A670" s="19"/>
      <c r="B670" s="19"/>
      <c r="C670" s="47"/>
      <c r="D670" s="20"/>
      <c r="E670" s="21"/>
      <c r="F670" s="21"/>
      <c r="G670" s="52"/>
      <c r="H670" s="52"/>
      <c r="I670" s="53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4.25" customHeight="1" x14ac:dyDescent="0.25">
      <c r="A671" s="19"/>
      <c r="B671" s="19"/>
      <c r="C671" s="47"/>
      <c r="D671" s="20"/>
      <c r="E671" s="21"/>
      <c r="F671" s="21"/>
      <c r="G671" s="52"/>
      <c r="H671" s="52"/>
      <c r="I671" s="53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4.25" customHeight="1" x14ac:dyDescent="0.25">
      <c r="A672" s="19"/>
      <c r="B672" s="19"/>
      <c r="C672" s="47"/>
      <c r="D672" s="20"/>
      <c r="E672" s="21"/>
      <c r="F672" s="21"/>
      <c r="G672" s="52"/>
      <c r="H672" s="52"/>
      <c r="I672" s="53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4.25" customHeight="1" x14ac:dyDescent="0.25">
      <c r="A673" s="19"/>
      <c r="B673" s="19"/>
      <c r="C673" s="47"/>
      <c r="D673" s="20"/>
      <c r="E673" s="21"/>
      <c r="F673" s="21"/>
      <c r="G673" s="52"/>
      <c r="H673" s="52"/>
      <c r="I673" s="53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4.25" customHeight="1" x14ac:dyDescent="0.25">
      <c r="A674" s="19"/>
      <c r="B674" s="19"/>
      <c r="C674" s="47"/>
      <c r="D674" s="20"/>
      <c r="E674" s="21"/>
      <c r="F674" s="21"/>
      <c r="G674" s="52"/>
      <c r="H674" s="52"/>
      <c r="I674" s="53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4.25" customHeight="1" x14ac:dyDescent="0.25">
      <c r="A675" s="19"/>
      <c r="B675" s="19"/>
      <c r="C675" s="47"/>
      <c r="D675" s="20"/>
      <c r="E675" s="21"/>
      <c r="F675" s="21"/>
      <c r="G675" s="52"/>
      <c r="H675" s="52"/>
      <c r="I675" s="53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4.25" customHeight="1" x14ac:dyDescent="0.25">
      <c r="A676" s="19"/>
      <c r="B676" s="19"/>
      <c r="C676" s="47"/>
      <c r="D676" s="20"/>
      <c r="E676" s="21"/>
      <c r="F676" s="21"/>
      <c r="G676" s="52"/>
      <c r="H676" s="52"/>
      <c r="I676" s="53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4.25" customHeight="1" x14ac:dyDescent="0.25">
      <c r="A677" s="19"/>
      <c r="B677" s="19"/>
      <c r="C677" s="47"/>
      <c r="D677" s="20"/>
      <c r="E677" s="21"/>
      <c r="F677" s="21"/>
      <c r="G677" s="52"/>
      <c r="H677" s="52"/>
      <c r="I677" s="53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4.25" customHeight="1" x14ac:dyDescent="0.25">
      <c r="A678" s="19"/>
      <c r="B678" s="19"/>
      <c r="C678" s="47"/>
      <c r="D678" s="20"/>
      <c r="E678" s="21"/>
      <c r="F678" s="21"/>
      <c r="G678" s="52"/>
      <c r="H678" s="52"/>
      <c r="I678" s="53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4.25" customHeight="1" x14ac:dyDescent="0.25">
      <c r="A679" s="19"/>
      <c r="B679" s="19"/>
      <c r="C679" s="47"/>
      <c r="D679" s="20"/>
      <c r="E679" s="21"/>
      <c r="F679" s="21"/>
      <c r="G679" s="52"/>
      <c r="H679" s="52"/>
      <c r="I679" s="53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4.25" customHeight="1" x14ac:dyDescent="0.25">
      <c r="A680" s="19"/>
      <c r="B680" s="19"/>
      <c r="C680" s="47"/>
      <c r="D680" s="20"/>
      <c r="E680" s="21"/>
      <c r="F680" s="21"/>
      <c r="G680" s="52"/>
      <c r="H680" s="52"/>
      <c r="I680" s="53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4.25" customHeight="1" x14ac:dyDescent="0.25">
      <c r="A681" s="19"/>
      <c r="B681" s="19"/>
      <c r="C681" s="47"/>
      <c r="D681" s="20"/>
      <c r="E681" s="21"/>
      <c r="F681" s="21"/>
      <c r="G681" s="52"/>
      <c r="H681" s="52"/>
      <c r="I681" s="53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4.25" customHeight="1" x14ac:dyDescent="0.25">
      <c r="A682" s="19"/>
      <c r="B682" s="19"/>
      <c r="C682" s="47"/>
      <c r="D682" s="20"/>
      <c r="E682" s="21"/>
      <c r="F682" s="21"/>
      <c r="G682" s="52"/>
      <c r="H682" s="52"/>
      <c r="I682" s="53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4.25" customHeight="1" x14ac:dyDescent="0.25">
      <c r="A683" s="19"/>
      <c r="B683" s="19"/>
      <c r="C683" s="47"/>
      <c r="D683" s="20"/>
      <c r="E683" s="21"/>
      <c r="F683" s="21"/>
      <c r="G683" s="52"/>
      <c r="H683" s="52"/>
      <c r="I683" s="53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4.25" customHeight="1" x14ac:dyDescent="0.25">
      <c r="A684" s="19"/>
      <c r="B684" s="19"/>
      <c r="C684" s="47"/>
      <c r="D684" s="20"/>
      <c r="E684" s="21"/>
      <c r="F684" s="21"/>
      <c r="G684" s="52"/>
      <c r="H684" s="52"/>
      <c r="I684" s="53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4.25" customHeight="1" x14ac:dyDescent="0.25">
      <c r="A685" s="19"/>
      <c r="B685" s="19"/>
      <c r="C685" s="47"/>
      <c r="D685" s="20"/>
      <c r="E685" s="21"/>
      <c r="F685" s="21"/>
      <c r="G685" s="52"/>
      <c r="H685" s="52"/>
      <c r="I685" s="53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4.25" customHeight="1" x14ac:dyDescent="0.25">
      <c r="A686" s="19"/>
      <c r="B686" s="19"/>
      <c r="C686" s="47"/>
      <c r="D686" s="20"/>
      <c r="E686" s="21"/>
      <c r="F686" s="21"/>
      <c r="G686" s="52"/>
      <c r="H686" s="52"/>
      <c r="I686" s="53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4.25" customHeight="1" x14ac:dyDescent="0.25">
      <c r="A687" s="19"/>
      <c r="B687" s="19"/>
      <c r="C687" s="47"/>
      <c r="D687" s="20"/>
      <c r="E687" s="21"/>
      <c r="F687" s="21"/>
      <c r="G687" s="52"/>
      <c r="H687" s="52"/>
      <c r="I687" s="53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4.25" customHeight="1" x14ac:dyDescent="0.25">
      <c r="A688" s="19"/>
      <c r="B688" s="19"/>
      <c r="C688" s="47"/>
      <c r="D688" s="20"/>
      <c r="E688" s="21"/>
      <c r="F688" s="21"/>
      <c r="G688" s="52"/>
      <c r="H688" s="52"/>
      <c r="I688" s="53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4.25" customHeight="1" x14ac:dyDescent="0.25">
      <c r="A689" s="19"/>
      <c r="B689" s="19"/>
      <c r="C689" s="47"/>
      <c r="D689" s="20"/>
      <c r="E689" s="21"/>
      <c r="F689" s="21"/>
      <c r="G689" s="52"/>
      <c r="H689" s="52"/>
      <c r="I689" s="53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4.25" customHeight="1" x14ac:dyDescent="0.25">
      <c r="A690" s="19"/>
      <c r="B690" s="19"/>
      <c r="C690" s="47"/>
      <c r="D690" s="20"/>
      <c r="E690" s="21"/>
      <c r="F690" s="21"/>
      <c r="G690" s="52"/>
      <c r="H690" s="52"/>
      <c r="I690" s="53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4.25" customHeight="1" x14ac:dyDescent="0.25">
      <c r="A691" s="19"/>
      <c r="B691" s="19"/>
      <c r="C691" s="47"/>
      <c r="D691" s="20"/>
      <c r="E691" s="21"/>
      <c r="F691" s="21"/>
      <c r="G691" s="52"/>
      <c r="H691" s="52"/>
      <c r="I691" s="53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4.25" customHeight="1" x14ac:dyDescent="0.25">
      <c r="A692" s="19"/>
      <c r="B692" s="19"/>
      <c r="C692" s="47"/>
      <c r="D692" s="20"/>
      <c r="E692" s="21"/>
      <c r="F692" s="21"/>
      <c r="G692" s="52"/>
      <c r="H692" s="52"/>
      <c r="I692" s="53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4.25" customHeight="1" x14ac:dyDescent="0.25">
      <c r="A693" s="19"/>
      <c r="B693" s="19"/>
      <c r="C693" s="47"/>
      <c r="D693" s="20"/>
      <c r="E693" s="21"/>
      <c r="F693" s="21"/>
      <c r="G693" s="52"/>
      <c r="H693" s="52"/>
      <c r="I693" s="53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4.25" customHeight="1" x14ac:dyDescent="0.25">
      <c r="A694" s="19"/>
      <c r="B694" s="19"/>
      <c r="C694" s="47"/>
      <c r="D694" s="20"/>
      <c r="E694" s="21"/>
      <c r="F694" s="21"/>
      <c r="G694" s="52"/>
      <c r="H694" s="52"/>
      <c r="I694" s="53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4.25" customHeight="1" x14ac:dyDescent="0.25">
      <c r="A695" s="19"/>
      <c r="B695" s="19"/>
      <c r="C695" s="47"/>
      <c r="D695" s="20"/>
      <c r="E695" s="21"/>
      <c r="F695" s="21"/>
      <c r="G695" s="52"/>
      <c r="H695" s="52"/>
      <c r="I695" s="53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4.25" customHeight="1" x14ac:dyDescent="0.25">
      <c r="A696" s="19"/>
      <c r="B696" s="19"/>
      <c r="C696" s="47"/>
      <c r="D696" s="20"/>
      <c r="E696" s="21"/>
      <c r="F696" s="21"/>
      <c r="G696" s="52"/>
      <c r="H696" s="52"/>
      <c r="I696" s="53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4.25" customHeight="1" x14ac:dyDescent="0.25">
      <c r="A697" s="19"/>
      <c r="B697" s="19"/>
      <c r="C697" s="47"/>
      <c r="D697" s="20"/>
      <c r="E697" s="21"/>
      <c r="F697" s="21"/>
      <c r="G697" s="52"/>
      <c r="H697" s="52"/>
      <c r="I697" s="53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4.25" customHeight="1" x14ac:dyDescent="0.25">
      <c r="A698" s="19"/>
      <c r="B698" s="19"/>
      <c r="C698" s="47"/>
      <c r="D698" s="20"/>
      <c r="E698" s="21"/>
      <c r="F698" s="21"/>
      <c r="G698" s="52"/>
      <c r="H698" s="52"/>
      <c r="I698" s="53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4.25" customHeight="1" x14ac:dyDescent="0.25">
      <c r="A699" s="19"/>
      <c r="B699" s="19"/>
      <c r="C699" s="47"/>
      <c r="D699" s="20"/>
      <c r="E699" s="21"/>
      <c r="F699" s="21"/>
      <c r="G699" s="52"/>
      <c r="H699" s="52"/>
      <c r="I699" s="53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4.25" customHeight="1" x14ac:dyDescent="0.25">
      <c r="A700" s="19"/>
      <c r="B700" s="19"/>
      <c r="C700" s="47"/>
      <c r="D700" s="20"/>
      <c r="E700" s="21"/>
      <c r="F700" s="21"/>
      <c r="G700" s="52"/>
      <c r="H700" s="52"/>
      <c r="I700" s="53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4.25" customHeight="1" x14ac:dyDescent="0.25">
      <c r="A701" s="19"/>
      <c r="B701" s="19"/>
      <c r="C701" s="47"/>
      <c r="D701" s="20"/>
      <c r="E701" s="21"/>
      <c r="F701" s="21"/>
      <c r="G701" s="52"/>
      <c r="H701" s="52"/>
      <c r="I701" s="53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4.25" customHeight="1" x14ac:dyDescent="0.25">
      <c r="A702" s="19"/>
      <c r="B702" s="19"/>
      <c r="C702" s="47"/>
      <c r="D702" s="20"/>
      <c r="E702" s="21"/>
      <c r="F702" s="21"/>
      <c r="G702" s="52"/>
      <c r="H702" s="52"/>
      <c r="I702" s="53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4.25" customHeight="1" x14ac:dyDescent="0.25">
      <c r="A703" s="19"/>
      <c r="B703" s="19"/>
      <c r="C703" s="47"/>
      <c r="D703" s="20"/>
      <c r="E703" s="21"/>
      <c r="F703" s="21"/>
      <c r="G703" s="52"/>
      <c r="H703" s="52"/>
      <c r="I703" s="53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4.25" customHeight="1" x14ac:dyDescent="0.25">
      <c r="A704" s="19"/>
      <c r="B704" s="19"/>
      <c r="C704" s="47"/>
      <c r="D704" s="20"/>
      <c r="E704" s="21"/>
      <c r="F704" s="21"/>
      <c r="G704" s="52"/>
      <c r="H704" s="52"/>
      <c r="I704" s="53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4.25" customHeight="1" x14ac:dyDescent="0.25">
      <c r="A705" s="19"/>
      <c r="B705" s="19"/>
      <c r="C705" s="47"/>
      <c r="D705" s="20"/>
      <c r="E705" s="21"/>
      <c r="F705" s="21"/>
      <c r="G705" s="52"/>
      <c r="H705" s="52"/>
      <c r="I705" s="53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4.25" customHeight="1" x14ac:dyDescent="0.25">
      <c r="A706" s="19"/>
      <c r="B706" s="19"/>
      <c r="C706" s="47"/>
      <c r="D706" s="20"/>
      <c r="E706" s="21"/>
      <c r="F706" s="21"/>
      <c r="G706" s="52"/>
      <c r="H706" s="52"/>
      <c r="I706" s="53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4.25" customHeight="1" x14ac:dyDescent="0.25">
      <c r="A707" s="19"/>
      <c r="B707" s="19"/>
      <c r="C707" s="47"/>
      <c r="D707" s="20"/>
      <c r="E707" s="21"/>
      <c r="F707" s="21"/>
      <c r="G707" s="52"/>
      <c r="H707" s="52"/>
      <c r="I707" s="53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4.25" customHeight="1" x14ac:dyDescent="0.25">
      <c r="A708" s="19"/>
      <c r="B708" s="19"/>
      <c r="C708" s="47"/>
      <c r="D708" s="20"/>
      <c r="E708" s="21"/>
      <c r="F708" s="21"/>
      <c r="G708" s="52"/>
      <c r="H708" s="52"/>
      <c r="I708" s="53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4.25" customHeight="1" x14ac:dyDescent="0.25">
      <c r="A709" s="19"/>
      <c r="B709" s="19"/>
      <c r="C709" s="47"/>
      <c r="D709" s="20"/>
      <c r="E709" s="21"/>
      <c r="F709" s="21"/>
      <c r="G709" s="52"/>
      <c r="H709" s="52"/>
      <c r="I709" s="53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4.25" customHeight="1" x14ac:dyDescent="0.25">
      <c r="A710" s="19"/>
      <c r="B710" s="19"/>
      <c r="C710" s="47"/>
      <c r="D710" s="20"/>
      <c r="E710" s="21"/>
      <c r="F710" s="21"/>
      <c r="G710" s="52"/>
      <c r="H710" s="52"/>
      <c r="I710" s="53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4.25" customHeight="1" x14ac:dyDescent="0.25">
      <c r="A711" s="19"/>
      <c r="B711" s="19"/>
      <c r="C711" s="47"/>
      <c r="D711" s="20"/>
      <c r="E711" s="21"/>
      <c r="F711" s="21"/>
      <c r="G711" s="52"/>
      <c r="H711" s="52"/>
      <c r="I711" s="53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4.25" customHeight="1" x14ac:dyDescent="0.25">
      <c r="A712" s="19"/>
      <c r="B712" s="19"/>
      <c r="C712" s="47"/>
      <c r="D712" s="20"/>
      <c r="E712" s="21"/>
      <c r="F712" s="21"/>
      <c r="G712" s="52"/>
      <c r="H712" s="52"/>
      <c r="I712" s="53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4.25" customHeight="1" x14ac:dyDescent="0.25">
      <c r="A713" s="19"/>
      <c r="B713" s="19"/>
      <c r="C713" s="47"/>
      <c r="D713" s="20"/>
      <c r="E713" s="21"/>
      <c r="F713" s="21"/>
      <c r="G713" s="52"/>
      <c r="H713" s="52"/>
      <c r="I713" s="53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4.25" customHeight="1" x14ac:dyDescent="0.25">
      <c r="A714" s="19"/>
      <c r="B714" s="19"/>
      <c r="C714" s="47"/>
      <c r="D714" s="20"/>
      <c r="E714" s="21"/>
      <c r="F714" s="21"/>
      <c r="G714" s="52"/>
      <c r="H714" s="52"/>
      <c r="I714" s="53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4.25" customHeight="1" x14ac:dyDescent="0.25">
      <c r="A715" s="19"/>
      <c r="B715" s="19"/>
      <c r="C715" s="47"/>
      <c r="D715" s="20"/>
      <c r="E715" s="21"/>
      <c r="F715" s="21"/>
      <c r="G715" s="52"/>
      <c r="H715" s="52"/>
      <c r="I715" s="53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4.25" customHeight="1" x14ac:dyDescent="0.25">
      <c r="A716" s="19"/>
      <c r="B716" s="19"/>
      <c r="C716" s="47"/>
      <c r="D716" s="20"/>
      <c r="E716" s="21"/>
      <c r="F716" s="21"/>
      <c r="G716" s="52"/>
      <c r="H716" s="52"/>
      <c r="I716" s="53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4.25" customHeight="1" x14ac:dyDescent="0.25">
      <c r="A717" s="19"/>
      <c r="B717" s="19"/>
      <c r="C717" s="47"/>
      <c r="D717" s="20"/>
      <c r="E717" s="21"/>
      <c r="F717" s="21"/>
      <c r="G717" s="52"/>
      <c r="H717" s="52"/>
      <c r="I717" s="53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4.25" customHeight="1" x14ac:dyDescent="0.25">
      <c r="A718" s="19"/>
      <c r="B718" s="19"/>
      <c r="C718" s="47"/>
      <c r="D718" s="20"/>
      <c r="E718" s="21"/>
      <c r="F718" s="21"/>
      <c r="G718" s="52"/>
      <c r="H718" s="52"/>
      <c r="I718" s="53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4.25" customHeight="1" x14ac:dyDescent="0.25">
      <c r="A719" s="19"/>
      <c r="B719" s="19"/>
      <c r="C719" s="47"/>
      <c r="D719" s="20"/>
      <c r="E719" s="21"/>
      <c r="F719" s="21"/>
      <c r="G719" s="52"/>
      <c r="H719" s="52"/>
      <c r="I719" s="53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4.25" customHeight="1" x14ac:dyDescent="0.25">
      <c r="A720" s="19"/>
      <c r="B720" s="19"/>
      <c r="C720" s="47"/>
      <c r="D720" s="20"/>
      <c r="E720" s="21"/>
      <c r="F720" s="21"/>
      <c r="G720" s="52"/>
      <c r="H720" s="52"/>
      <c r="I720" s="53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4.25" customHeight="1" x14ac:dyDescent="0.25">
      <c r="A721" s="19"/>
      <c r="B721" s="19"/>
      <c r="C721" s="47"/>
      <c r="D721" s="20"/>
      <c r="E721" s="21"/>
      <c r="F721" s="21"/>
      <c r="G721" s="52"/>
      <c r="H721" s="52"/>
      <c r="I721" s="53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4.25" customHeight="1" x14ac:dyDescent="0.25">
      <c r="A722" s="19"/>
      <c r="B722" s="19"/>
      <c r="C722" s="47"/>
      <c r="D722" s="20"/>
      <c r="E722" s="21"/>
      <c r="F722" s="21"/>
      <c r="G722" s="52"/>
      <c r="H722" s="52"/>
      <c r="I722" s="53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4.25" customHeight="1" x14ac:dyDescent="0.25">
      <c r="A723" s="19"/>
      <c r="B723" s="19"/>
      <c r="C723" s="47"/>
      <c r="D723" s="20"/>
      <c r="E723" s="21"/>
      <c r="F723" s="21"/>
      <c r="G723" s="52"/>
      <c r="H723" s="52"/>
      <c r="I723" s="53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4.25" customHeight="1" x14ac:dyDescent="0.25">
      <c r="A724" s="19"/>
      <c r="B724" s="19"/>
      <c r="C724" s="47"/>
      <c r="D724" s="20"/>
      <c r="E724" s="21"/>
      <c r="F724" s="21"/>
      <c r="G724" s="52"/>
      <c r="H724" s="52"/>
      <c r="I724" s="53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4.25" customHeight="1" x14ac:dyDescent="0.25">
      <c r="A725" s="19"/>
      <c r="B725" s="19"/>
      <c r="C725" s="47"/>
      <c r="D725" s="20"/>
      <c r="E725" s="21"/>
      <c r="F725" s="21"/>
      <c r="G725" s="52"/>
      <c r="H725" s="52"/>
      <c r="I725" s="53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4.25" customHeight="1" x14ac:dyDescent="0.25">
      <c r="A726" s="19"/>
      <c r="B726" s="19"/>
      <c r="C726" s="47"/>
      <c r="D726" s="20"/>
      <c r="E726" s="21"/>
      <c r="F726" s="21"/>
      <c r="G726" s="52"/>
      <c r="H726" s="52"/>
      <c r="I726" s="53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4.25" customHeight="1" x14ac:dyDescent="0.25">
      <c r="A727" s="19"/>
      <c r="B727" s="19"/>
      <c r="C727" s="47"/>
      <c r="D727" s="20"/>
      <c r="E727" s="21"/>
      <c r="F727" s="21"/>
      <c r="G727" s="52"/>
      <c r="H727" s="52"/>
      <c r="I727" s="53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4.25" customHeight="1" x14ac:dyDescent="0.25">
      <c r="A728" s="19"/>
      <c r="B728" s="19"/>
      <c r="C728" s="47"/>
      <c r="D728" s="20"/>
      <c r="E728" s="21"/>
      <c r="F728" s="21"/>
      <c r="G728" s="52"/>
      <c r="H728" s="52"/>
      <c r="I728" s="53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4.25" customHeight="1" x14ac:dyDescent="0.25">
      <c r="A729" s="19"/>
      <c r="B729" s="19"/>
      <c r="C729" s="47"/>
      <c r="D729" s="20"/>
      <c r="E729" s="21"/>
      <c r="F729" s="21"/>
      <c r="G729" s="52"/>
      <c r="H729" s="52"/>
      <c r="I729" s="53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4.25" customHeight="1" x14ac:dyDescent="0.25">
      <c r="A730" s="19"/>
      <c r="B730" s="19"/>
      <c r="C730" s="47"/>
      <c r="D730" s="20"/>
      <c r="E730" s="21"/>
      <c r="F730" s="21"/>
      <c r="G730" s="52"/>
      <c r="H730" s="52"/>
      <c r="I730" s="53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4.25" customHeight="1" x14ac:dyDescent="0.25">
      <c r="A731" s="19"/>
      <c r="B731" s="19"/>
      <c r="C731" s="47"/>
      <c r="D731" s="20"/>
      <c r="E731" s="21"/>
      <c r="F731" s="21"/>
      <c r="G731" s="52"/>
      <c r="H731" s="52"/>
      <c r="I731" s="53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4.25" customHeight="1" x14ac:dyDescent="0.25">
      <c r="A732" s="19"/>
      <c r="B732" s="19"/>
      <c r="C732" s="47"/>
      <c r="D732" s="20"/>
      <c r="E732" s="21"/>
      <c r="F732" s="21"/>
      <c r="G732" s="52"/>
      <c r="H732" s="52"/>
      <c r="I732" s="53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4.25" customHeight="1" x14ac:dyDescent="0.25">
      <c r="A733" s="19"/>
      <c r="B733" s="19"/>
      <c r="C733" s="47"/>
      <c r="D733" s="20"/>
      <c r="E733" s="21"/>
      <c r="F733" s="21"/>
      <c r="G733" s="52"/>
      <c r="H733" s="52"/>
      <c r="I733" s="53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4.25" customHeight="1" x14ac:dyDescent="0.25">
      <c r="A734" s="19"/>
      <c r="B734" s="19"/>
      <c r="C734" s="47"/>
      <c r="D734" s="20"/>
      <c r="E734" s="21"/>
      <c r="F734" s="21"/>
      <c r="G734" s="52"/>
      <c r="H734" s="52"/>
      <c r="I734" s="53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4.25" customHeight="1" x14ac:dyDescent="0.25">
      <c r="A735" s="19"/>
      <c r="B735" s="19"/>
      <c r="C735" s="47"/>
      <c r="D735" s="20"/>
      <c r="E735" s="21"/>
      <c r="F735" s="21"/>
      <c r="G735" s="52"/>
      <c r="H735" s="52"/>
      <c r="I735" s="53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4.25" customHeight="1" x14ac:dyDescent="0.25">
      <c r="A736" s="19"/>
      <c r="B736" s="19"/>
      <c r="C736" s="47"/>
      <c r="D736" s="20"/>
      <c r="E736" s="21"/>
      <c r="F736" s="21"/>
      <c r="G736" s="52"/>
      <c r="H736" s="52"/>
      <c r="I736" s="53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4.25" customHeight="1" x14ac:dyDescent="0.25">
      <c r="A737" s="19"/>
      <c r="B737" s="19"/>
      <c r="C737" s="47"/>
      <c r="D737" s="20"/>
      <c r="E737" s="21"/>
      <c r="F737" s="21"/>
      <c r="G737" s="52"/>
      <c r="H737" s="52"/>
      <c r="I737" s="53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4.25" customHeight="1" x14ac:dyDescent="0.25">
      <c r="A738" s="19"/>
      <c r="B738" s="19"/>
      <c r="C738" s="47"/>
      <c r="D738" s="20"/>
      <c r="E738" s="21"/>
      <c r="F738" s="21"/>
      <c r="G738" s="52"/>
      <c r="H738" s="52"/>
      <c r="I738" s="53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4.25" customHeight="1" x14ac:dyDescent="0.25">
      <c r="A739" s="19"/>
      <c r="B739" s="19"/>
      <c r="C739" s="47"/>
      <c r="D739" s="20"/>
      <c r="E739" s="21"/>
      <c r="F739" s="21"/>
      <c r="G739" s="52"/>
      <c r="H739" s="52"/>
      <c r="I739" s="53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4.25" customHeight="1" x14ac:dyDescent="0.25">
      <c r="A740" s="19"/>
      <c r="B740" s="19"/>
      <c r="C740" s="47"/>
      <c r="D740" s="20"/>
      <c r="E740" s="21"/>
      <c r="F740" s="21"/>
      <c r="G740" s="52"/>
      <c r="H740" s="52"/>
      <c r="I740" s="53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4.25" customHeight="1" x14ac:dyDescent="0.25">
      <c r="A741" s="19"/>
      <c r="B741" s="19"/>
      <c r="C741" s="47"/>
      <c r="D741" s="20"/>
      <c r="E741" s="21"/>
      <c r="F741" s="21"/>
      <c r="G741" s="52"/>
      <c r="H741" s="52"/>
      <c r="I741" s="53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4.25" customHeight="1" x14ac:dyDescent="0.25">
      <c r="A742" s="19"/>
      <c r="B742" s="19"/>
      <c r="C742" s="47"/>
      <c r="D742" s="20"/>
      <c r="E742" s="21"/>
      <c r="F742" s="21"/>
      <c r="G742" s="52"/>
      <c r="H742" s="52"/>
      <c r="I742" s="53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4.25" customHeight="1" x14ac:dyDescent="0.25">
      <c r="A743" s="19"/>
      <c r="B743" s="19"/>
      <c r="C743" s="47"/>
      <c r="D743" s="20"/>
      <c r="E743" s="21"/>
      <c r="F743" s="21"/>
      <c r="G743" s="52"/>
      <c r="H743" s="52"/>
      <c r="I743" s="53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4.25" customHeight="1" x14ac:dyDescent="0.25">
      <c r="A744" s="19"/>
      <c r="B744" s="19"/>
      <c r="C744" s="47"/>
      <c r="D744" s="20"/>
      <c r="E744" s="21"/>
      <c r="F744" s="21"/>
      <c r="G744" s="52"/>
      <c r="H744" s="52"/>
      <c r="I744" s="53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4.25" customHeight="1" x14ac:dyDescent="0.25">
      <c r="A745" s="19"/>
      <c r="B745" s="19"/>
      <c r="C745" s="47"/>
      <c r="D745" s="20"/>
      <c r="E745" s="21"/>
      <c r="F745" s="21"/>
      <c r="G745" s="52"/>
      <c r="H745" s="52"/>
      <c r="I745" s="53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4.25" customHeight="1" x14ac:dyDescent="0.25">
      <c r="A746" s="19"/>
      <c r="B746" s="19"/>
      <c r="C746" s="47"/>
      <c r="D746" s="20"/>
      <c r="E746" s="21"/>
      <c r="F746" s="21"/>
      <c r="G746" s="52"/>
      <c r="H746" s="52"/>
      <c r="I746" s="53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4.25" customHeight="1" x14ac:dyDescent="0.25">
      <c r="A747" s="19"/>
      <c r="B747" s="19"/>
      <c r="C747" s="47"/>
      <c r="D747" s="20"/>
      <c r="E747" s="21"/>
      <c r="F747" s="21"/>
      <c r="G747" s="52"/>
      <c r="H747" s="52"/>
      <c r="I747" s="53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4.25" customHeight="1" x14ac:dyDescent="0.25">
      <c r="A748" s="19"/>
      <c r="B748" s="19"/>
      <c r="C748" s="47"/>
      <c r="D748" s="20"/>
      <c r="E748" s="21"/>
      <c r="F748" s="21"/>
      <c r="G748" s="52"/>
      <c r="H748" s="52"/>
      <c r="I748" s="53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4.25" customHeight="1" x14ac:dyDescent="0.25">
      <c r="A749" s="19"/>
      <c r="B749" s="19"/>
      <c r="C749" s="47"/>
      <c r="D749" s="20"/>
      <c r="E749" s="21"/>
      <c r="F749" s="21"/>
      <c r="G749" s="52"/>
      <c r="H749" s="52"/>
      <c r="I749" s="53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4.25" customHeight="1" x14ac:dyDescent="0.25">
      <c r="A750" s="19"/>
      <c r="B750" s="19"/>
      <c r="C750" s="47"/>
      <c r="D750" s="20"/>
      <c r="E750" s="21"/>
      <c r="F750" s="21"/>
      <c r="G750" s="52"/>
      <c r="H750" s="52"/>
      <c r="I750" s="53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4.25" customHeight="1" x14ac:dyDescent="0.25">
      <c r="A751" s="19"/>
      <c r="B751" s="19"/>
      <c r="C751" s="47"/>
      <c r="D751" s="20"/>
      <c r="E751" s="21"/>
      <c r="F751" s="21"/>
      <c r="G751" s="52"/>
      <c r="H751" s="52"/>
      <c r="I751" s="53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4.25" customHeight="1" x14ac:dyDescent="0.25">
      <c r="A752" s="19"/>
      <c r="B752" s="19"/>
      <c r="C752" s="47"/>
      <c r="D752" s="20"/>
      <c r="E752" s="21"/>
      <c r="F752" s="21"/>
      <c r="G752" s="52"/>
      <c r="H752" s="52"/>
      <c r="I752" s="53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4.25" customHeight="1" x14ac:dyDescent="0.25">
      <c r="A753" s="19"/>
      <c r="B753" s="19"/>
      <c r="C753" s="47"/>
      <c r="D753" s="20"/>
      <c r="E753" s="21"/>
      <c r="F753" s="21"/>
      <c r="G753" s="52"/>
      <c r="H753" s="52"/>
      <c r="I753" s="53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4.25" customHeight="1" x14ac:dyDescent="0.25">
      <c r="A754" s="19"/>
      <c r="B754" s="19"/>
      <c r="C754" s="47"/>
      <c r="D754" s="20"/>
      <c r="E754" s="21"/>
      <c r="F754" s="21"/>
      <c r="G754" s="52"/>
      <c r="H754" s="52"/>
      <c r="I754" s="53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4.25" customHeight="1" x14ac:dyDescent="0.25">
      <c r="A755" s="19"/>
      <c r="B755" s="19"/>
      <c r="C755" s="47"/>
      <c r="D755" s="20"/>
      <c r="E755" s="21"/>
      <c r="F755" s="21"/>
      <c r="G755" s="52"/>
      <c r="H755" s="52"/>
      <c r="I755" s="53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4.25" customHeight="1" x14ac:dyDescent="0.25">
      <c r="A756" s="19"/>
      <c r="B756" s="19"/>
      <c r="C756" s="47"/>
      <c r="D756" s="20"/>
      <c r="E756" s="21"/>
      <c r="F756" s="21"/>
      <c r="G756" s="52"/>
      <c r="H756" s="52"/>
      <c r="I756" s="53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4.25" customHeight="1" x14ac:dyDescent="0.25">
      <c r="A757" s="19"/>
      <c r="B757" s="19"/>
      <c r="C757" s="47"/>
      <c r="D757" s="20"/>
      <c r="E757" s="21"/>
      <c r="F757" s="21"/>
      <c r="G757" s="52"/>
      <c r="H757" s="52"/>
      <c r="I757" s="53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4.25" customHeight="1" x14ac:dyDescent="0.25">
      <c r="A758" s="19"/>
      <c r="B758" s="19"/>
      <c r="C758" s="47"/>
      <c r="D758" s="20"/>
      <c r="E758" s="21"/>
      <c r="F758" s="21"/>
      <c r="G758" s="52"/>
      <c r="H758" s="52"/>
      <c r="I758" s="53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4.25" customHeight="1" x14ac:dyDescent="0.25">
      <c r="A759" s="19"/>
      <c r="B759" s="19"/>
      <c r="C759" s="47"/>
      <c r="D759" s="20"/>
      <c r="E759" s="21"/>
      <c r="F759" s="21"/>
      <c r="G759" s="52"/>
      <c r="H759" s="52"/>
      <c r="I759" s="53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4.25" customHeight="1" x14ac:dyDescent="0.25">
      <c r="A760" s="19"/>
      <c r="B760" s="19"/>
      <c r="C760" s="47"/>
      <c r="D760" s="20"/>
      <c r="E760" s="21"/>
      <c r="F760" s="21"/>
      <c r="G760" s="52"/>
      <c r="H760" s="52"/>
      <c r="I760" s="53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4.25" customHeight="1" x14ac:dyDescent="0.25">
      <c r="A761" s="19"/>
      <c r="B761" s="19"/>
      <c r="C761" s="47"/>
      <c r="D761" s="20"/>
      <c r="E761" s="21"/>
      <c r="F761" s="21"/>
      <c r="G761" s="52"/>
      <c r="H761" s="52"/>
      <c r="I761" s="53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4.25" customHeight="1" x14ac:dyDescent="0.25">
      <c r="A762" s="19"/>
      <c r="B762" s="19"/>
      <c r="C762" s="47"/>
      <c r="D762" s="20"/>
      <c r="E762" s="21"/>
      <c r="F762" s="21"/>
      <c r="G762" s="52"/>
      <c r="H762" s="52"/>
      <c r="I762" s="53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4.25" customHeight="1" x14ac:dyDescent="0.25">
      <c r="A763" s="19"/>
      <c r="B763" s="19"/>
      <c r="C763" s="47"/>
      <c r="D763" s="20"/>
      <c r="E763" s="21"/>
      <c r="F763" s="21"/>
      <c r="G763" s="52"/>
      <c r="H763" s="52"/>
      <c r="I763" s="53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4.25" customHeight="1" x14ac:dyDescent="0.25">
      <c r="A764" s="19"/>
      <c r="B764" s="19"/>
      <c r="C764" s="47"/>
      <c r="D764" s="20"/>
      <c r="E764" s="21"/>
      <c r="F764" s="21"/>
      <c r="G764" s="52"/>
      <c r="H764" s="52"/>
      <c r="I764" s="53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4.25" customHeight="1" x14ac:dyDescent="0.25">
      <c r="A765" s="19"/>
      <c r="B765" s="19"/>
      <c r="C765" s="47"/>
      <c r="D765" s="20"/>
      <c r="E765" s="21"/>
      <c r="F765" s="21"/>
      <c r="G765" s="52"/>
      <c r="H765" s="52"/>
      <c r="I765" s="53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4.25" customHeight="1" x14ac:dyDescent="0.25">
      <c r="A766" s="19"/>
      <c r="B766" s="19"/>
      <c r="C766" s="47"/>
      <c r="D766" s="20"/>
      <c r="E766" s="21"/>
      <c r="F766" s="21"/>
      <c r="G766" s="52"/>
      <c r="H766" s="52"/>
      <c r="I766" s="53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4.25" customHeight="1" x14ac:dyDescent="0.25">
      <c r="A767" s="19"/>
      <c r="B767" s="19"/>
      <c r="C767" s="47"/>
      <c r="D767" s="20"/>
      <c r="E767" s="21"/>
      <c r="F767" s="21"/>
      <c r="G767" s="52"/>
      <c r="H767" s="52"/>
      <c r="I767" s="53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4.25" customHeight="1" x14ac:dyDescent="0.25">
      <c r="A768" s="19"/>
      <c r="B768" s="19"/>
      <c r="C768" s="47"/>
      <c r="D768" s="20"/>
      <c r="E768" s="21"/>
      <c r="F768" s="21"/>
      <c r="G768" s="52"/>
      <c r="H768" s="52"/>
      <c r="I768" s="53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4.25" customHeight="1" x14ac:dyDescent="0.25">
      <c r="A769" s="19"/>
      <c r="B769" s="19"/>
      <c r="C769" s="47"/>
      <c r="D769" s="20"/>
      <c r="E769" s="21"/>
      <c r="F769" s="21"/>
      <c r="G769" s="52"/>
      <c r="H769" s="52"/>
      <c r="I769" s="53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4.25" customHeight="1" x14ac:dyDescent="0.25">
      <c r="A770" s="19"/>
      <c r="B770" s="19"/>
      <c r="C770" s="47"/>
      <c r="D770" s="20"/>
      <c r="E770" s="21"/>
      <c r="F770" s="21"/>
      <c r="G770" s="52"/>
      <c r="H770" s="52"/>
      <c r="I770" s="53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4.25" customHeight="1" x14ac:dyDescent="0.25">
      <c r="A771" s="19"/>
      <c r="B771" s="19"/>
      <c r="C771" s="47"/>
      <c r="D771" s="20"/>
      <c r="E771" s="21"/>
      <c r="F771" s="21"/>
      <c r="G771" s="52"/>
      <c r="H771" s="52"/>
      <c r="I771" s="53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4.25" customHeight="1" x14ac:dyDescent="0.25">
      <c r="A772" s="19"/>
      <c r="B772" s="19"/>
      <c r="C772" s="47"/>
      <c r="D772" s="20"/>
      <c r="E772" s="21"/>
      <c r="F772" s="21"/>
      <c r="G772" s="52"/>
      <c r="H772" s="52"/>
      <c r="I772" s="53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4.25" customHeight="1" x14ac:dyDescent="0.25">
      <c r="A773" s="19"/>
      <c r="B773" s="19"/>
      <c r="C773" s="47"/>
      <c r="D773" s="20"/>
      <c r="E773" s="21"/>
      <c r="F773" s="21"/>
      <c r="G773" s="52"/>
      <c r="H773" s="52"/>
      <c r="I773" s="53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4.25" customHeight="1" x14ac:dyDescent="0.25">
      <c r="A774" s="19"/>
      <c r="B774" s="19"/>
      <c r="C774" s="47"/>
      <c r="D774" s="20"/>
      <c r="E774" s="21"/>
      <c r="F774" s="21"/>
      <c r="G774" s="52"/>
      <c r="H774" s="52"/>
      <c r="I774" s="53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4.25" customHeight="1" x14ac:dyDescent="0.25">
      <c r="A775" s="19"/>
      <c r="B775" s="19"/>
      <c r="C775" s="47"/>
      <c r="D775" s="20"/>
      <c r="E775" s="21"/>
      <c r="F775" s="21"/>
      <c r="G775" s="52"/>
      <c r="H775" s="52"/>
      <c r="I775" s="53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4.25" customHeight="1" x14ac:dyDescent="0.25">
      <c r="A776" s="19"/>
      <c r="B776" s="19"/>
      <c r="C776" s="47"/>
      <c r="D776" s="20"/>
      <c r="E776" s="21"/>
      <c r="F776" s="21"/>
      <c r="G776" s="52"/>
      <c r="H776" s="52"/>
      <c r="I776" s="53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4.25" customHeight="1" x14ac:dyDescent="0.25">
      <c r="A777" s="19"/>
      <c r="B777" s="19"/>
      <c r="C777" s="47"/>
      <c r="D777" s="20"/>
      <c r="E777" s="21"/>
      <c r="F777" s="21"/>
      <c r="G777" s="52"/>
      <c r="H777" s="52"/>
      <c r="I777" s="53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4.25" customHeight="1" x14ac:dyDescent="0.25">
      <c r="A778" s="19"/>
      <c r="B778" s="19"/>
      <c r="C778" s="47"/>
      <c r="D778" s="20"/>
      <c r="E778" s="21"/>
      <c r="F778" s="21"/>
      <c r="G778" s="52"/>
      <c r="H778" s="52"/>
      <c r="I778" s="53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4.25" customHeight="1" x14ac:dyDescent="0.25">
      <c r="A779" s="19"/>
      <c r="B779" s="19"/>
      <c r="C779" s="47"/>
      <c r="D779" s="20"/>
      <c r="E779" s="21"/>
      <c r="F779" s="21"/>
      <c r="G779" s="52"/>
      <c r="H779" s="52"/>
      <c r="I779" s="53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4.25" customHeight="1" x14ac:dyDescent="0.25">
      <c r="A780" s="19"/>
      <c r="B780" s="19"/>
      <c r="C780" s="47"/>
      <c r="D780" s="20"/>
      <c r="E780" s="21"/>
      <c r="F780" s="21"/>
      <c r="G780" s="52"/>
      <c r="H780" s="52"/>
      <c r="I780" s="53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4.25" customHeight="1" x14ac:dyDescent="0.25">
      <c r="A781" s="19"/>
      <c r="B781" s="19"/>
      <c r="C781" s="47"/>
      <c r="D781" s="20"/>
      <c r="E781" s="21"/>
      <c r="F781" s="21"/>
      <c r="G781" s="52"/>
      <c r="H781" s="52"/>
      <c r="I781" s="53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4.25" customHeight="1" x14ac:dyDescent="0.25">
      <c r="A782" s="19"/>
      <c r="B782" s="19"/>
      <c r="C782" s="47"/>
      <c r="D782" s="20"/>
      <c r="E782" s="21"/>
      <c r="F782" s="21"/>
      <c r="G782" s="52"/>
      <c r="H782" s="52"/>
      <c r="I782" s="53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4.25" customHeight="1" x14ac:dyDescent="0.25">
      <c r="A783" s="19"/>
      <c r="B783" s="19"/>
      <c r="C783" s="47"/>
      <c r="D783" s="20"/>
      <c r="E783" s="21"/>
      <c r="F783" s="21"/>
      <c r="G783" s="52"/>
      <c r="H783" s="52"/>
      <c r="I783" s="53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4.25" customHeight="1" x14ac:dyDescent="0.25">
      <c r="A784" s="19"/>
      <c r="B784" s="19"/>
      <c r="C784" s="47"/>
      <c r="D784" s="20"/>
      <c r="E784" s="21"/>
      <c r="F784" s="21"/>
      <c r="G784" s="52"/>
      <c r="H784" s="52"/>
      <c r="I784" s="53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4.25" customHeight="1" x14ac:dyDescent="0.25">
      <c r="A785" s="19"/>
      <c r="B785" s="19"/>
      <c r="C785" s="47"/>
      <c r="D785" s="20"/>
      <c r="E785" s="21"/>
      <c r="F785" s="21"/>
      <c r="G785" s="52"/>
      <c r="H785" s="52"/>
      <c r="I785" s="53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4.25" customHeight="1" x14ac:dyDescent="0.25">
      <c r="A786" s="19"/>
      <c r="B786" s="19"/>
      <c r="C786" s="47"/>
      <c r="D786" s="20"/>
      <c r="E786" s="21"/>
      <c r="F786" s="21"/>
      <c r="G786" s="52"/>
      <c r="H786" s="52"/>
      <c r="I786" s="53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4.25" customHeight="1" x14ac:dyDescent="0.25">
      <c r="A787" s="19"/>
      <c r="B787" s="19"/>
      <c r="C787" s="47"/>
      <c r="D787" s="20"/>
      <c r="E787" s="21"/>
      <c r="F787" s="21"/>
      <c r="G787" s="52"/>
      <c r="H787" s="52"/>
      <c r="I787" s="53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4.25" customHeight="1" x14ac:dyDescent="0.25">
      <c r="A788" s="19"/>
      <c r="B788" s="19"/>
      <c r="C788" s="47"/>
      <c r="D788" s="20"/>
      <c r="E788" s="21"/>
      <c r="F788" s="21"/>
      <c r="G788" s="52"/>
      <c r="H788" s="52"/>
      <c r="I788" s="53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4.25" customHeight="1" x14ac:dyDescent="0.25">
      <c r="A789" s="19"/>
      <c r="B789" s="19"/>
      <c r="C789" s="47"/>
      <c r="D789" s="20"/>
      <c r="E789" s="21"/>
      <c r="F789" s="21"/>
      <c r="G789" s="52"/>
      <c r="H789" s="52"/>
      <c r="I789" s="53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4.25" customHeight="1" x14ac:dyDescent="0.25">
      <c r="A790" s="19"/>
      <c r="B790" s="19"/>
      <c r="C790" s="47"/>
      <c r="D790" s="20"/>
      <c r="E790" s="21"/>
      <c r="F790" s="21"/>
      <c r="G790" s="52"/>
      <c r="H790" s="52"/>
      <c r="I790" s="53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4.25" customHeight="1" x14ac:dyDescent="0.25">
      <c r="A791" s="19"/>
      <c r="B791" s="19"/>
      <c r="C791" s="47"/>
      <c r="D791" s="20"/>
      <c r="E791" s="21"/>
      <c r="F791" s="21"/>
      <c r="G791" s="52"/>
      <c r="H791" s="52"/>
      <c r="I791" s="53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4.25" customHeight="1" x14ac:dyDescent="0.25">
      <c r="A792" s="19"/>
      <c r="B792" s="19"/>
      <c r="C792" s="47"/>
      <c r="D792" s="20"/>
      <c r="E792" s="21"/>
      <c r="F792" s="21"/>
      <c r="G792" s="52"/>
      <c r="H792" s="52"/>
      <c r="I792" s="53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4.25" customHeight="1" x14ac:dyDescent="0.25">
      <c r="A793" s="19"/>
      <c r="B793" s="19"/>
      <c r="C793" s="47"/>
      <c r="D793" s="20"/>
      <c r="E793" s="21"/>
      <c r="F793" s="21"/>
      <c r="G793" s="52"/>
      <c r="H793" s="52"/>
      <c r="I793" s="53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4.25" customHeight="1" x14ac:dyDescent="0.25">
      <c r="A794" s="19"/>
      <c r="B794" s="19"/>
      <c r="C794" s="47"/>
      <c r="D794" s="20"/>
      <c r="E794" s="21"/>
      <c r="F794" s="21"/>
      <c r="G794" s="52"/>
      <c r="H794" s="52"/>
      <c r="I794" s="53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4.25" customHeight="1" x14ac:dyDescent="0.25">
      <c r="A795" s="19"/>
      <c r="B795" s="19"/>
      <c r="C795" s="47"/>
      <c r="D795" s="20"/>
      <c r="E795" s="21"/>
      <c r="F795" s="21"/>
      <c r="G795" s="52"/>
      <c r="H795" s="52"/>
      <c r="I795" s="53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4.25" customHeight="1" x14ac:dyDescent="0.25">
      <c r="A796" s="19"/>
      <c r="B796" s="19"/>
      <c r="C796" s="47"/>
      <c r="D796" s="20"/>
      <c r="E796" s="21"/>
      <c r="F796" s="21"/>
      <c r="G796" s="52"/>
      <c r="H796" s="52"/>
      <c r="I796" s="53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4.25" customHeight="1" x14ac:dyDescent="0.25">
      <c r="A797" s="19"/>
      <c r="B797" s="19"/>
      <c r="C797" s="47"/>
      <c r="D797" s="20"/>
      <c r="E797" s="21"/>
      <c r="F797" s="21"/>
      <c r="G797" s="52"/>
      <c r="H797" s="52"/>
      <c r="I797" s="53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4.25" customHeight="1" x14ac:dyDescent="0.25">
      <c r="A798" s="19"/>
      <c r="B798" s="19"/>
      <c r="C798" s="47"/>
      <c r="D798" s="20"/>
      <c r="E798" s="21"/>
      <c r="F798" s="21"/>
      <c r="G798" s="52"/>
      <c r="H798" s="52"/>
      <c r="I798" s="53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4.25" customHeight="1" x14ac:dyDescent="0.25">
      <c r="A799" s="19"/>
      <c r="B799" s="19"/>
      <c r="C799" s="47"/>
      <c r="D799" s="20"/>
      <c r="E799" s="21"/>
      <c r="F799" s="21"/>
      <c r="G799" s="52"/>
      <c r="H799" s="52"/>
      <c r="I799" s="53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4.25" customHeight="1" x14ac:dyDescent="0.25">
      <c r="A800" s="19"/>
      <c r="B800" s="19"/>
      <c r="C800" s="47"/>
      <c r="D800" s="20"/>
      <c r="E800" s="21"/>
      <c r="F800" s="21"/>
      <c r="G800" s="52"/>
      <c r="H800" s="52"/>
      <c r="I800" s="53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4.25" customHeight="1" x14ac:dyDescent="0.25">
      <c r="A801" s="19"/>
      <c r="B801" s="19"/>
      <c r="C801" s="47"/>
      <c r="D801" s="20"/>
      <c r="E801" s="21"/>
      <c r="F801" s="21"/>
      <c r="G801" s="52"/>
      <c r="H801" s="52"/>
      <c r="I801" s="53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4.25" customHeight="1" x14ac:dyDescent="0.25">
      <c r="A802" s="19"/>
      <c r="B802" s="19"/>
      <c r="C802" s="47"/>
      <c r="D802" s="20"/>
      <c r="E802" s="21"/>
      <c r="F802" s="21"/>
      <c r="G802" s="52"/>
      <c r="H802" s="52"/>
      <c r="I802" s="53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4.25" customHeight="1" x14ac:dyDescent="0.25">
      <c r="A803" s="19"/>
      <c r="B803" s="19"/>
      <c r="C803" s="47"/>
      <c r="D803" s="20"/>
      <c r="E803" s="21"/>
      <c r="F803" s="21"/>
      <c r="G803" s="52"/>
      <c r="H803" s="52"/>
      <c r="I803" s="53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4.25" customHeight="1" x14ac:dyDescent="0.25">
      <c r="A804" s="19"/>
      <c r="B804" s="19"/>
      <c r="C804" s="47"/>
      <c r="D804" s="20"/>
      <c r="E804" s="21"/>
      <c r="F804" s="21"/>
      <c r="G804" s="52"/>
      <c r="H804" s="52"/>
      <c r="I804" s="53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4.25" customHeight="1" x14ac:dyDescent="0.25">
      <c r="A805" s="19"/>
      <c r="B805" s="19"/>
      <c r="C805" s="47"/>
      <c r="D805" s="20"/>
      <c r="E805" s="21"/>
      <c r="F805" s="21"/>
      <c r="G805" s="52"/>
      <c r="H805" s="52"/>
      <c r="I805" s="53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4.25" customHeight="1" x14ac:dyDescent="0.25">
      <c r="A806" s="19"/>
      <c r="B806" s="19"/>
      <c r="C806" s="47"/>
      <c r="D806" s="20"/>
      <c r="E806" s="21"/>
      <c r="F806" s="21"/>
      <c r="G806" s="52"/>
      <c r="H806" s="52"/>
      <c r="I806" s="53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4.25" customHeight="1" x14ac:dyDescent="0.25">
      <c r="A807" s="19"/>
      <c r="B807" s="19"/>
      <c r="C807" s="47"/>
      <c r="D807" s="20"/>
      <c r="E807" s="21"/>
      <c r="F807" s="21"/>
      <c r="G807" s="52"/>
      <c r="H807" s="52"/>
      <c r="I807" s="53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4.25" customHeight="1" x14ac:dyDescent="0.25">
      <c r="A808" s="19"/>
      <c r="B808" s="19"/>
      <c r="C808" s="47"/>
      <c r="D808" s="20"/>
      <c r="E808" s="21"/>
      <c r="F808" s="21"/>
      <c r="G808" s="52"/>
      <c r="H808" s="52"/>
      <c r="I808" s="53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4.25" customHeight="1" x14ac:dyDescent="0.25">
      <c r="A809" s="19"/>
      <c r="B809" s="19"/>
      <c r="C809" s="47"/>
      <c r="D809" s="20"/>
      <c r="E809" s="21"/>
      <c r="F809" s="21"/>
      <c r="G809" s="52"/>
      <c r="H809" s="52"/>
      <c r="I809" s="53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4.25" customHeight="1" x14ac:dyDescent="0.25">
      <c r="A810" s="19"/>
      <c r="B810" s="19"/>
      <c r="C810" s="47"/>
      <c r="D810" s="20"/>
      <c r="E810" s="21"/>
      <c r="F810" s="21"/>
      <c r="G810" s="52"/>
      <c r="H810" s="52"/>
      <c r="I810" s="53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4.25" customHeight="1" x14ac:dyDescent="0.25">
      <c r="A811" s="19"/>
      <c r="B811" s="19"/>
      <c r="C811" s="47"/>
      <c r="D811" s="20"/>
      <c r="E811" s="21"/>
      <c r="F811" s="21"/>
      <c r="G811" s="52"/>
      <c r="H811" s="52"/>
      <c r="I811" s="53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4.25" customHeight="1" x14ac:dyDescent="0.25">
      <c r="A812" s="19"/>
      <c r="B812" s="19"/>
      <c r="C812" s="47"/>
      <c r="D812" s="20"/>
      <c r="E812" s="21"/>
      <c r="F812" s="21"/>
      <c r="G812" s="52"/>
      <c r="H812" s="52"/>
      <c r="I812" s="53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4.25" customHeight="1" x14ac:dyDescent="0.25">
      <c r="A813" s="19"/>
      <c r="B813" s="19"/>
      <c r="C813" s="47"/>
      <c r="D813" s="20"/>
      <c r="E813" s="21"/>
      <c r="F813" s="21"/>
      <c r="G813" s="52"/>
      <c r="H813" s="52"/>
      <c r="I813" s="53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4.25" customHeight="1" x14ac:dyDescent="0.25">
      <c r="A814" s="19"/>
      <c r="B814" s="19"/>
      <c r="C814" s="47"/>
      <c r="D814" s="20"/>
      <c r="E814" s="21"/>
      <c r="F814" s="21"/>
      <c r="G814" s="52"/>
      <c r="H814" s="52"/>
      <c r="I814" s="53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4.25" customHeight="1" x14ac:dyDescent="0.25">
      <c r="A815" s="19"/>
      <c r="B815" s="19"/>
      <c r="C815" s="47"/>
      <c r="D815" s="20"/>
      <c r="E815" s="21"/>
      <c r="F815" s="21"/>
      <c r="G815" s="52"/>
      <c r="H815" s="52"/>
      <c r="I815" s="53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4.25" customHeight="1" x14ac:dyDescent="0.25">
      <c r="A816" s="19"/>
      <c r="B816" s="19"/>
      <c r="C816" s="47"/>
      <c r="D816" s="20"/>
      <c r="E816" s="21"/>
      <c r="F816" s="21"/>
      <c r="G816" s="52"/>
      <c r="H816" s="52"/>
      <c r="I816" s="53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4.25" customHeight="1" x14ac:dyDescent="0.25">
      <c r="A817" s="19"/>
      <c r="B817" s="19"/>
      <c r="C817" s="47"/>
      <c r="D817" s="20"/>
      <c r="E817" s="21"/>
      <c r="F817" s="21"/>
      <c r="G817" s="52"/>
      <c r="H817" s="52"/>
      <c r="I817" s="53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4.25" customHeight="1" x14ac:dyDescent="0.25">
      <c r="A818" s="19"/>
      <c r="B818" s="19"/>
      <c r="C818" s="47"/>
      <c r="D818" s="20"/>
      <c r="E818" s="21"/>
      <c r="F818" s="21"/>
      <c r="G818" s="52"/>
      <c r="H818" s="52"/>
      <c r="I818" s="53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4.25" customHeight="1" x14ac:dyDescent="0.25">
      <c r="A819" s="19"/>
      <c r="B819" s="19"/>
      <c r="C819" s="47"/>
      <c r="D819" s="20"/>
      <c r="E819" s="21"/>
      <c r="F819" s="21"/>
      <c r="G819" s="52"/>
      <c r="H819" s="52"/>
      <c r="I819" s="53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4.25" customHeight="1" x14ac:dyDescent="0.25">
      <c r="A820" s="19"/>
      <c r="B820" s="19"/>
      <c r="C820" s="47"/>
      <c r="D820" s="20"/>
      <c r="E820" s="21"/>
      <c r="F820" s="21"/>
      <c r="G820" s="52"/>
      <c r="H820" s="52"/>
      <c r="I820" s="53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4.25" customHeight="1" x14ac:dyDescent="0.25">
      <c r="A821" s="19"/>
      <c r="B821" s="19"/>
      <c r="C821" s="47"/>
      <c r="D821" s="20"/>
      <c r="E821" s="21"/>
      <c r="F821" s="21"/>
      <c r="G821" s="52"/>
      <c r="H821" s="52"/>
      <c r="I821" s="53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4.25" customHeight="1" x14ac:dyDescent="0.25">
      <c r="A822" s="19"/>
      <c r="B822" s="19"/>
      <c r="C822" s="47"/>
      <c r="D822" s="20"/>
      <c r="E822" s="21"/>
      <c r="F822" s="21"/>
      <c r="G822" s="52"/>
      <c r="H822" s="52"/>
      <c r="I822" s="53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4.25" customHeight="1" x14ac:dyDescent="0.25">
      <c r="A823" s="19"/>
      <c r="B823" s="19"/>
      <c r="C823" s="47"/>
      <c r="D823" s="20"/>
      <c r="E823" s="21"/>
      <c r="F823" s="21"/>
      <c r="G823" s="52"/>
      <c r="H823" s="52"/>
      <c r="I823" s="53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4.25" customHeight="1" x14ac:dyDescent="0.25">
      <c r="A824" s="19"/>
      <c r="B824" s="19"/>
      <c r="C824" s="47"/>
      <c r="D824" s="20"/>
      <c r="E824" s="21"/>
      <c r="F824" s="21"/>
      <c r="G824" s="52"/>
      <c r="H824" s="52"/>
      <c r="I824" s="53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4.25" customHeight="1" x14ac:dyDescent="0.25">
      <c r="A825" s="19"/>
      <c r="B825" s="19"/>
      <c r="C825" s="47"/>
      <c r="D825" s="20"/>
      <c r="E825" s="21"/>
      <c r="F825" s="21"/>
      <c r="G825" s="52"/>
      <c r="H825" s="52"/>
      <c r="I825" s="53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4.25" customHeight="1" x14ac:dyDescent="0.25">
      <c r="A826" s="19"/>
      <c r="B826" s="19"/>
      <c r="C826" s="47"/>
      <c r="D826" s="20"/>
      <c r="E826" s="21"/>
      <c r="F826" s="21"/>
      <c r="G826" s="52"/>
      <c r="H826" s="52"/>
      <c r="I826" s="53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4.25" customHeight="1" x14ac:dyDescent="0.25">
      <c r="A827" s="19"/>
      <c r="B827" s="19"/>
      <c r="C827" s="47"/>
      <c r="D827" s="20"/>
      <c r="E827" s="21"/>
      <c r="F827" s="21"/>
      <c r="G827" s="52"/>
      <c r="H827" s="52"/>
      <c r="I827" s="53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4.25" customHeight="1" x14ac:dyDescent="0.25">
      <c r="A828" s="19"/>
      <c r="B828" s="19"/>
      <c r="C828" s="47"/>
      <c r="D828" s="20"/>
      <c r="E828" s="21"/>
      <c r="F828" s="21"/>
      <c r="G828" s="52"/>
      <c r="H828" s="52"/>
      <c r="I828" s="53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4.25" customHeight="1" x14ac:dyDescent="0.25">
      <c r="A829" s="19"/>
      <c r="B829" s="19"/>
      <c r="C829" s="47"/>
      <c r="D829" s="20"/>
      <c r="E829" s="21"/>
      <c r="F829" s="21"/>
      <c r="G829" s="52"/>
      <c r="H829" s="52"/>
      <c r="I829" s="53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4.25" customHeight="1" x14ac:dyDescent="0.25">
      <c r="A830" s="19"/>
      <c r="B830" s="19"/>
      <c r="C830" s="47"/>
      <c r="D830" s="20"/>
      <c r="E830" s="21"/>
      <c r="F830" s="21"/>
      <c r="G830" s="52"/>
      <c r="H830" s="52"/>
      <c r="I830" s="53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4.25" customHeight="1" x14ac:dyDescent="0.25">
      <c r="A831" s="19"/>
      <c r="B831" s="19"/>
      <c r="C831" s="47"/>
      <c r="D831" s="20"/>
      <c r="E831" s="21"/>
      <c r="F831" s="21"/>
      <c r="G831" s="52"/>
      <c r="H831" s="52"/>
      <c r="I831" s="53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4.25" customHeight="1" x14ac:dyDescent="0.25">
      <c r="A832" s="19"/>
      <c r="B832" s="19"/>
      <c r="C832" s="47"/>
      <c r="D832" s="20"/>
      <c r="E832" s="21"/>
      <c r="F832" s="21"/>
      <c r="G832" s="52"/>
      <c r="H832" s="52"/>
      <c r="I832" s="53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4.25" customHeight="1" x14ac:dyDescent="0.25">
      <c r="A833" s="19"/>
      <c r="B833" s="19"/>
      <c r="C833" s="47"/>
      <c r="D833" s="20"/>
      <c r="E833" s="21"/>
      <c r="F833" s="21"/>
      <c r="G833" s="52"/>
      <c r="H833" s="52"/>
      <c r="I833" s="53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4.25" customHeight="1" x14ac:dyDescent="0.25">
      <c r="A834" s="19"/>
      <c r="B834" s="19"/>
      <c r="C834" s="47"/>
      <c r="D834" s="20"/>
      <c r="E834" s="21"/>
      <c r="F834" s="21"/>
      <c r="G834" s="52"/>
      <c r="H834" s="52"/>
      <c r="I834" s="53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4.25" customHeight="1" x14ac:dyDescent="0.25">
      <c r="A835" s="19"/>
      <c r="B835" s="19"/>
      <c r="C835" s="47"/>
      <c r="D835" s="20"/>
      <c r="E835" s="21"/>
      <c r="F835" s="21"/>
      <c r="G835" s="52"/>
      <c r="H835" s="52"/>
      <c r="I835" s="53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4.25" customHeight="1" x14ac:dyDescent="0.25">
      <c r="A836" s="19"/>
      <c r="B836" s="19"/>
      <c r="C836" s="47"/>
      <c r="D836" s="20"/>
      <c r="E836" s="21"/>
      <c r="F836" s="21"/>
      <c r="G836" s="52"/>
      <c r="H836" s="52"/>
      <c r="I836" s="53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4.25" customHeight="1" x14ac:dyDescent="0.25">
      <c r="A837" s="19"/>
      <c r="B837" s="19"/>
      <c r="C837" s="47"/>
      <c r="D837" s="20"/>
      <c r="E837" s="21"/>
      <c r="F837" s="21"/>
      <c r="G837" s="52"/>
      <c r="H837" s="52"/>
      <c r="I837" s="53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4.25" customHeight="1" x14ac:dyDescent="0.25">
      <c r="A838" s="19"/>
      <c r="B838" s="19"/>
      <c r="C838" s="47"/>
      <c r="D838" s="20"/>
      <c r="E838" s="21"/>
      <c r="F838" s="21"/>
      <c r="G838" s="52"/>
      <c r="H838" s="52"/>
      <c r="I838" s="53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4.25" customHeight="1" x14ac:dyDescent="0.25">
      <c r="A839" s="19"/>
      <c r="B839" s="19"/>
      <c r="C839" s="47"/>
      <c r="D839" s="20"/>
      <c r="E839" s="21"/>
      <c r="F839" s="21"/>
      <c r="G839" s="52"/>
      <c r="H839" s="52"/>
      <c r="I839" s="53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4.25" customHeight="1" x14ac:dyDescent="0.25">
      <c r="A840" s="19"/>
      <c r="B840" s="19"/>
      <c r="C840" s="47"/>
      <c r="D840" s="20"/>
      <c r="E840" s="21"/>
      <c r="F840" s="21"/>
      <c r="G840" s="52"/>
      <c r="H840" s="52"/>
      <c r="I840" s="53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4.25" customHeight="1" x14ac:dyDescent="0.25">
      <c r="A841" s="19"/>
      <c r="B841" s="19"/>
      <c r="C841" s="47"/>
      <c r="D841" s="20"/>
      <c r="E841" s="21"/>
      <c r="F841" s="21"/>
      <c r="G841" s="52"/>
      <c r="H841" s="52"/>
      <c r="I841" s="53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4.25" customHeight="1" x14ac:dyDescent="0.25">
      <c r="A842" s="19"/>
      <c r="B842" s="19"/>
      <c r="C842" s="47"/>
      <c r="D842" s="20"/>
      <c r="E842" s="21"/>
      <c r="F842" s="21"/>
      <c r="G842" s="52"/>
      <c r="H842" s="52"/>
      <c r="I842" s="53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4.25" customHeight="1" x14ac:dyDescent="0.25">
      <c r="A843" s="19"/>
      <c r="B843" s="19"/>
      <c r="C843" s="47"/>
      <c r="D843" s="20"/>
      <c r="E843" s="21"/>
      <c r="F843" s="21"/>
      <c r="G843" s="52"/>
      <c r="H843" s="52"/>
      <c r="I843" s="53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4.25" customHeight="1" x14ac:dyDescent="0.25">
      <c r="A844" s="19"/>
      <c r="B844" s="19"/>
      <c r="C844" s="47"/>
      <c r="D844" s="20"/>
      <c r="E844" s="21"/>
      <c r="F844" s="21"/>
      <c r="G844" s="52"/>
      <c r="H844" s="52"/>
      <c r="I844" s="53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4.25" customHeight="1" x14ac:dyDescent="0.25">
      <c r="A845" s="19"/>
      <c r="B845" s="19"/>
      <c r="C845" s="47"/>
      <c r="D845" s="20"/>
      <c r="E845" s="21"/>
      <c r="F845" s="21"/>
      <c r="G845" s="52"/>
      <c r="H845" s="52"/>
      <c r="I845" s="53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4.25" customHeight="1" x14ac:dyDescent="0.25">
      <c r="A846" s="19"/>
      <c r="B846" s="19"/>
      <c r="C846" s="47"/>
      <c r="D846" s="20"/>
      <c r="E846" s="21"/>
      <c r="F846" s="21"/>
      <c r="G846" s="52"/>
      <c r="H846" s="52"/>
      <c r="I846" s="53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4.25" customHeight="1" x14ac:dyDescent="0.25">
      <c r="A847" s="19"/>
      <c r="B847" s="19"/>
      <c r="C847" s="47"/>
      <c r="D847" s="20"/>
      <c r="E847" s="21"/>
      <c r="F847" s="21"/>
      <c r="G847" s="52"/>
      <c r="H847" s="52"/>
      <c r="I847" s="53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4.25" customHeight="1" x14ac:dyDescent="0.25">
      <c r="A848" s="19"/>
      <c r="B848" s="19"/>
      <c r="C848" s="47"/>
      <c r="D848" s="20"/>
      <c r="E848" s="21"/>
      <c r="F848" s="21"/>
      <c r="G848" s="52"/>
      <c r="H848" s="52"/>
      <c r="I848" s="53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4.25" customHeight="1" x14ac:dyDescent="0.25">
      <c r="A849" s="19"/>
      <c r="B849" s="19"/>
      <c r="C849" s="47"/>
      <c r="D849" s="20"/>
      <c r="E849" s="21"/>
      <c r="F849" s="21"/>
      <c r="G849" s="52"/>
      <c r="H849" s="52"/>
      <c r="I849" s="53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4.25" customHeight="1" x14ac:dyDescent="0.25">
      <c r="A850" s="19"/>
      <c r="B850" s="19"/>
      <c r="C850" s="47"/>
      <c r="D850" s="20"/>
      <c r="E850" s="21"/>
      <c r="F850" s="21"/>
      <c r="G850" s="52"/>
      <c r="H850" s="52"/>
      <c r="I850" s="53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4.25" customHeight="1" x14ac:dyDescent="0.25">
      <c r="A851" s="19"/>
      <c r="B851" s="19"/>
      <c r="C851" s="47"/>
      <c r="D851" s="20"/>
      <c r="E851" s="21"/>
      <c r="F851" s="21"/>
      <c r="G851" s="52"/>
      <c r="H851" s="52"/>
      <c r="I851" s="53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4.25" customHeight="1" x14ac:dyDescent="0.25">
      <c r="A852" s="19"/>
      <c r="B852" s="19"/>
      <c r="C852" s="47"/>
      <c r="D852" s="20"/>
      <c r="E852" s="21"/>
      <c r="F852" s="21"/>
      <c r="G852" s="52"/>
      <c r="H852" s="52"/>
      <c r="I852" s="53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4.25" customHeight="1" x14ac:dyDescent="0.25">
      <c r="A853" s="19"/>
      <c r="B853" s="19"/>
      <c r="C853" s="47"/>
      <c r="D853" s="20"/>
      <c r="E853" s="21"/>
      <c r="F853" s="21"/>
      <c r="G853" s="52"/>
      <c r="H853" s="52"/>
      <c r="I853" s="53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4.25" customHeight="1" x14ac:dyDescent="0.25">
      <c r="A854" s="19"/>
      <c r="B854" s="19"/>
      <c r="C854" s="47"/>
      <c r="D854" s="20"/>
      <c r="E854" s="21"/>
      <c r="F854" s="21"/>
      <c r="G854" s="52"/>
      <c r="H854" s="52"/>
      <c r="I854" s="53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4.25" customHeight="1" x14ac:dyDescent="0.25">
      <c r="A855" s="19"/>
      <c r="B855" s="19"/>
      <c r="C855" s="47"/>
      <c r="D855" s="20"/>
      <c r="E855" s="21"/>
      <c r="F855" s="21"/>
      <c r="G855" s="52"/>
      <c r="H855" s="52"/>
      <c r="I855" s="53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4.25" customHeight="1" x14ac:dyDescent="0.25">
      <c r="A856" s="19"/>
      <c r="B856" s="19"/>
      <c r="C856" s="47"/>
      <c r="D856" s="20"/>
      <c r="E856" s="21"/>
      <c r="F856" s="21"/>
      <c r="G856" s="52"/>
      <c r="H856" s="52"/>
      <c r="I856" s="53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4.25" customHeight="1" x14ac:dyDescent="0.25">
      <c r="A857" s="19"/>
      <c r="B857" s="19"/>
      <c r="C857" s="47"/>
      <c r="D857" s="20"/>
      <c r="E857" s="21"/>
      <c r="F857" s="21"/>
      <c r="G857" s="52"/>
      <c r="H857" s="52"/>
      <c r="I857" s="53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4.25" customHeight="1" x14ac:dyDescent="0.25">
      <c r="A858" s="19"/>
      <c r="B858" s="19"/>
      <c r="C858" s="47"/>
      <c r="D858" s="20"/>
      <c r="E858" s="21"/>
      <c r="F858" s="21"/>
      <c r="G858" s="52"/>
      <c r="H858" s="52"/>
      <c r="I858" s="53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4.25" customHeight="1" x14ac:dyDescent="0.25">
      <c r="A859" s="19"/>
      <c r="B859" s="19"/>
      <c r="C859" s="47"/>
      <c r="D859" s="20"/>
      <c r="E859" s="21"/>
      <c r="F859" s="21"/>
      <c r="G859" s="52"/>
      <c r="H859" s="52"/>
      <c r="I859" s="53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4.25" customHeight="1" x14ac:dyDescent="0.25">
      <c r="A860" s="19"/>
      <c r="B860" s="19"/>
      <c r="C860" s="47"/>
      <c r="D860" s="20"/>
      <c r="E860" s="21"/>
      <c r="F860" s="21"/>
      <c r="G860" s="52"/>
      <c r="H860" s="52"/>
      <c r="I860" s="53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4.25" customHeight="1" x14ac:dyDescent="0.25">
      <c r="A861" s="19"/>
      <c r="B861" s="19"/>
      <c r="C861" s="47"/>
      <c r="D861" s="20"/>
      <c r="E861" s="21"/>
      <c r="F861" s="21"/>
      <c r="G861" s="52"/>
      <c r="H861" s="52"/>
      <c r="I861" s="53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4.25" customHeight="1" x14ac:dyDescent="0.25">
      <c r="A862" s="19"/>
      <c r="B862" s="19"/>
      <c r="C862" s="47"/>
      <c r="D862" s="20"/>
      <c r="E862" s="21"/>
      <c r="F862" s="21"/>
      <c r="G862" s="52"/>
      <c r="H862" s="52"/>
      <c r="I862" s="53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4.25" customHeight="1" x14ac:dyDescent="0.25">
      <c r="A863" s="19"/>
      <c r="B863" s="19"/>
      <c r="C863" s="47"/>
      <c r="D863" s="20"/>
      <c r="E863" s="21"/>
      <c r="F863" s="21"/>
      <c r="G863" s="52"/>
      <c r="H863" s="52"/>
      <c r="I863" s="53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4.25" customHeight="1" x14ac:dyDescent="0.25">
      <c r="A864" s="19"/>
      <c r="B864" s="19"/>
      <c r="C864" s="47"/>
      <c r="D864" s="20"/>
      <c r="E864" s="21"/>
      <c r="F864" s="21"/>
      <c r="G864" s="52"/>
      <c r="H864" s="52"/>
      <c r="I864" s="53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4.25" customHeight="1" x14ac:dyDescent="0.25">
      <c r="A865" s="19"/>
      <c r="B865" s="19"/>
      <c r="C865" s="47"/>
      <c r="D865" s="20"/>
      <c r="E865" s="21"/>
      <c r="F865" s="21"/>
      <c r="G865" s="52"/>
      <c r="H865" s="52"/>
      <c r="I865" s="53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4.25" customHeight="1" x14ac:dyDescent="0.25">
      <c r="A866" s="19"/>
      <c r="B866" s="19"/>
      <c r="C866" s="47"/>
      <c r="D866" s="20"/>
      <c r="E866" s="21"/>
      <c r="F866" s="21"/>
      <c r="G866" s="52"/>
      <c r="H866" s="52"/>
      <c r="I866" s="53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4.25" customHeight="1" x14ac:dyDescent="0.25">
      <c r="A867" s="19"/>
      <c r="B867" s="19"/>
      <c r="C867" s="47"/>
      <c r="D867" s="20"/>
      <c r="E867" s="21"/>
      <c r="F867" s="21"/>
      <c r="G867" s="52"/>
      <c r="H867" s="52"/>
      <c r="I867" s="53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4.25" customHeight="1" x14ac:dyDescent="0.25">
      <c r="A868" s="19"/>
      <c r="B868" s="19"/>
      <c r="C868" s="47"/>
      <c r="D868" s="20"/>
      <c r="E868" s="21"/>
      <c r="F868" s="21"/>
      <c r="G868" s="52"/>
      <c r="H868" s="52"/>
      <c r="I868" s="53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4.25" customHeight="1" x14ac:dyDescent="0.25">
      <c r="A869" s="19"/>
      <c r="B869" s="19"/>
      <c r="C869" s="47"/>
      <c r="D869" s="20"/>
      <c r="E869" s="21"/>
      <c r="F869" s="21"/>
      <c r="G869" s="52"/>
      <c r="H869" s="52"/>
      <c r="I869" s="53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4.25" customHeight="1" x14ac:dyDescent="0.25">
      <c r="A870" s="19"/>
      <c r="B870" s="19"/>
      <c r="C870" s="47"/>
      <c r="D870" s="20"/>
      <c r="E870" s="21"/>
      <c r="F870" s="21"/>
      <c r="G870" s="52"/>
      <c r="H870" s="52"/>
      <c r="I870" s="53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4.25" customHeight="1" x14ac:dyDescent="0.25">
      <c r="A871" s="19"/>
      <c r="B871" s="19"/>
      <c r="C871" s="47"/>
      <c r="D871" s="20"/>
      <c r="E871" s="21"/>
      <c r="F871" s="21"/>
      <c r="G871" s="52"/>
      <c r="H871" s="52"/>
      <c r="I871" s="53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4.25" customHeight="1" x14ac:dyDescent="0.25">
      <c r="A872" s="19"/>
      <c r="B872" s="19"/>
      <c r="C872" s="47"/>
      <c r="D872" s="20"/>
      <c r="E872" s="21"/>
      <c r="F872" s="21"/>
      <c r="G872" s="52"/>
      <c r="H872" s="52"/>
      <c r="I872" s="53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4.25" customHeight="1" x14ac:dyDescent="0.25">
      <c r="A873" s="19"/>
      <c r="B873" s="19"/>
      <c r="C873" s="47"/>
      <c r="D873" s="20"/>
      <c r="E873" s="21"/>
      <c r="F873" s="21"/>
      <c r="G873" s="52"/>
      <c r="H873" s="52"/>
      <c r="I873" s="53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4.25" customHeight="1" x14ac:dyDescent="0.25">
      <c r="A874" s="19"/>
      <c r="B874" s="19"/>
      <c r="C874" s="47"/>
      <c r="D874" s="20"/>
      <c r="E874" s="21"/>
      <c r="F874" s="21"/>
      <c r="G874" s="52"/>
      <c r="H874" s="52"/>
      <c r="I874" s="53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4.25" customHeight="1" x14ac:dyDescent="0.25">
      <c r="A875" s="19"/>
      <c r="B875" s="19"/>
      <c r="C875" s="47"/>
      <c r="D875" s="20"/>
      <c r="E875" s="21"/>
      <c r="F875" s="21"/>
      <c r="G875" s="52"/>
      <c r="H875" s="52"/>
      <c r="I875" s="53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4.25" customHeight="1" x14ac:dyDescent="0.25">
      <c r="A876" s="19"/>
      <c r="B876" s="19"/>
      <c r="C876" s="47"/>
      <c r="D876" s="20"/>
      <c r="E876" s="21"/>
      <c r="F876" s="21"/>
      <c r="G876" s="52"/>
      <c r="H876" s="52"/>
      <c r="I876" s="53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4.25" customHeight="1" x14ac:dyDescent="0.25">
      <c r="A877" s="19"/>
      <c r="B877" s="19"/>
      <c r="C877" s="47"/>
      <c r="D877" s="20"/>
      <c r="E877" s="21"/>
      <c r="F877" s="21"/>
      <c r="G877" s="52"/>
      <c r="H877" s="52"/>
      <c r="I877" s="53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4.25" customHeight="1" x14ac:dyDescent="0.25">
      <c r="A878" s="19"/>
      <c r="B878" s="19"/>
      <c r="C878" s="47"/>
      <c r="D878" s="20"/>
      <c r="E878" s="21"/>
      <c r="F878" s="21"/>
      <c r="G878" s="52"/>
      <c r="H878" s="52"/>
      <c r="I878" s="53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4.25" customHeight="1" x14ac:dyDescent="0.25">
      <c r="A879" s="19"/>
      <c r="B879" s="19"/>
      <c r="C879" s="47"/>
      <c r="D879" s="20"/>
      <c r="E879" s="21"/>
      <c r="F879" s="21"/>
      <c r="G879" s="52"/>
      <c r="H879" s="52"/>
      <c r="I879" s="53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4.25" customHeight="1" x14ac:dyDescent="0.25">
      <c r="A880" s="19"/>
      <c r="B880" s="19"/>
      <c r="C880" s="47"/>
      <c r="D880" s="20"/>
      <c r="E880" s="21"/>
      <c r="F880" s="21"/>
      <c r="G880" s="52"/>
      <c r="H880" s="52"/>
      <c r="I880" s="53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4.25" customHeight="1" x14ac:dyDescent="0.25">
      <c r="A881" s="19"/>
      <c r="B881" s="19"/>
      <c r="C881" s="47"/>
      <c r="D881" s="20"/>
      <c r="E881" s="21"/>
      <c r="F881" s="21"/>
      <c r="G881" s="52"/>
      <c r="H881" s="52"/>
      <c r="I881" s="53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4.25" customHeight="1" x14ac:dyDescent="0.25">
      <c r="A882" s="19"/>
      <c r="B882" s="19"/>
      <c r="C882" s="47"/>
      <c r="D882" s="20"/>
      <c r="E882" s="21"/>
      <c r="F882" s="21"/>
      <c r="G882" s="52"/>
      <c r="H882" s="52"/>
      <c r="I882" s="53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4.25" customHeight="1" x14ac:dyDescent="0.25">
      <c r="A883" s="19"/>
      <c r="B883" s="19"/>
      <c r="C883" s="47"/>
      <c r="D883" s="20"/>
      <c r="E883" s="21"/>
      <c r="F883" s="21"/>
      <c r="G883" s="52"/>
      <c r="H883" s="52"/>
      <c r="I883" s="53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4.25" customHeight="1" x14ac:dyDescent="0.25">
      <c r="A884" s="19"/>
      <c r="B884" s="19"/>
      <c r="C884" s="47"/>
      <c r="D884" s="20"/>
      <c r="E884" s="21"/>
      <c r="F884" s="21"/>
      <c r="G884" s="52"/>
      <c r="H884" s="52"/>
      <c r="I884" s="53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4.25" customHeight="1" x14ac:dyDescent="0.25">
      <c r="A885" s="19"/>
      <c r="B885" s="19"/>
      <c r="C885" s="47"/>
      <c r="D885" s="20"/>
      <c r="E885" s="21"/>
      <c r="F885" s="21"/>
      <c r="G885" s="52"/>
      <c r="H885" s="52"/>
      <c r="I885" s="53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4.25" customHeight="1" x14ac:dyDescent="0.25">
      <c r="A886" s="19"/>
      <c r="B886" s="19"/>
      <c r="C886" s="47"/>
      <c r="D886" s="20"/>
      <c r="E886" s="21"/>
      <c r="F886" s="21"/>
      <c r="G886" s="52"/>
      <c r="H886" s="52"/>
      <c r="I886" s="53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4.25" customHeight="1" x14ac:dyDescent="0.25">
      <c r="A887" s="19"/>
      <c r="B887" s="19"/>
      <c r="C887" s="47"/>
      <c r="D887" s="20"/>
      <c r="E887" s="21"/>
      <c r="F887" s="21"/>
      <c r="G887" s="52"/>
      <c r="H887" s="52"/>
      <c r="I887" s="53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4.25" customHeight="1" x14ac:dyDescent="0.25">
      <c r="A888" s="19"/>
      <c r="B888" s="19"/>
      <c r="C888" s="47"/>
      <c r="D888" s="20"/>
      <c r="E888" s="21"/>
      <c r="F888" s="21"/>
      <c r="G888" s="52"/>
      <c r="H888" s="52"/>
      <c r="I888" s="53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4.25" customHeight="1" x14ac:dyDescent="0.25">
      <c r="A889" s="19"/>
      <c r="B889" s="19"/>
      <c r="C889" s="47"/>
      <c r="D889" s="20"/>
      <c r="E889" s="21"/>
      <c r="F889" s="21"/>
      <c r="G889" s="52"/>
      <c r="H889" s="52"/>
      <c r="I889" s="53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4.25" customHeight="1" x14ac:dyDescent="0.25">
      <c r="A890" s="19"/>
      <c r="B890" s="19"/>
      <c r="C890" s="47"/>
      <c r="D890" s="20"/>
      <c r="E890" s="21"/>
      <c r="F890" s="21"/>
      <c r="G890" s="52"/>
      <c r="H890" s="52"/>
      <c r="I890" s="53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4.25" customHeight="1" x14ac:dyDescent="0.25">
      <c r="A891" s="19"/>
      <c r="B891" s="19"/>
      <c r="C891" s="47"/>
      <c r="D891" s="20"/>
      <c r="E891" s="21"/>
      <c r="F891" s="21"/>
      <c r="G891" s="52"/>
      <c r="H891" s="52"/>
      <c r="I891" s="53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4.25" customHeight="1" x14ac:dyDescent="0.25">
      <c r="A892" s="19"/>
      <c r="B892" s="19"/>
      <c r="C892" s="47"/>
      <c r="D892" s="20"/>
      <c r="E892" s="21"/>
      <c r="F892" s="21"/>
      <c r="G892" s="52"/>
      <c r="H892" s="52"/>
      <c r="I892" s="53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4.25" customHeight="1" x14ac:dyDescent="0.25">
      <c r="A893" s="19"/>
      <c r="B893" s="19"/>
      <c r="C893" s="47"/>
      <c r="D893" s="20"/>
      <c r="E893" s="21"/>
      <c r="F893" s="21"/>
      <c r="G893" s="52"/>
      <c r="H893" s="52"/>
      <c r="I893" s="53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4.25" customHeight="1" x14ac:dyDescent="0.25">
      <c r="A894" s="19"/>
      <c r="B894" s="19"/>
      <c r="C894" s="47"/>
      <c r="D894" s="20"/>
      <c r="E894" s="21"/>
      <c r="F894" s="21"/>
      <c r="G894" s="52"/>
      <c r="H894" s="52"/>
      <c r="I894" s="53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4.25" customHeight="1" x14ac:dyDescent="0.25">
      <c r="A895" s="19"/>
      <c r="B895" s="19"/>
      <c r="C895" s="47"/>
      <c r="D895" s="20"/>
      <c r="E895" s="21"/>
      <c r="F895" s="21"/>
      <c r="G895" s="52"/>
      <c r="H895" s="52"/>
      <c r="I895" s="53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4.25" customHeight="1" x14ac:dyDescent="0.25">
      <c r="A896" s="19"/>
      <c r="B896" s="19"/>
      <c r="C896" s="47"/>
      <c r="D896" s="20"/>
      <c r="E896" s="21"/>
      <c r="F896" s="21"/>
      <c r="G896" s="52"/>
      <c r="H896" s="52"/>
      <c r="I896" s="53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4.25" customHeight="1" x14ac:dyDescent="0.25">
      <c r="A897" s="19"/>
      <c r="B897" s="19"/>
      <c r="C897" s="47"/>
      <c r="D897" s="20"/>
      <c r="E897" s="21"/>
      <c r="F897" s="21"/>
      <c r="G897" s="52"/>
      <c r="H897" s="52"/>
      <c r="I897" s="53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4.25" customHeight="1" x14ac:dyDescent="0.25">
      <c r="A898" s="19"/>
      <c r="B898" s="19"/>
      <c r="C898" s="47"/>
      <c r="D898" s="20"/>
      <c r="E898" s="21"/>
      <c r="F898" s="21"/>
      <c r="G898" s="52"/>
      <c r="H898" s="52"/>
      <c r="I898" s="53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4.25" customHeight="1" x14ac:dyDescent="0.25">
      <c r="A899" s="19"/>
      <c r="B899" s="19"/>
      <c r="C899" s="47"/>
      <c r="D899" s="20"/>
      <c r="E899" s="21"/>
      <c r="F899" s="21"/>
      <c r="G899" s="52"/>
      <c r="H899" s="52"/>
      <c r="I899" s="53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4.25" customHeight="1" x14ac:dyDescent="0.25">
      <c r="A900" s="19"/>
      <c r="B900" s="19"/>
      <c r="C900" s="47"/>
      <c r="D900" s="20"/>
      <c r="E900" s="21"/>
      <c r="F900" s="21"/>
      <c r="G900" s="52"/>
      <c r="H900" s="52"/>
      <c r="I900" s="53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4.25" customHeight="1" x14ac:dyDescent="0.25">
      <c r="A901" s="19"/>
      <c r="B901" s="19"/>
      <c r="C901" s="47"/>
      <c r="D901" s="20"/>
      <c r="E901" s="21"/>
      <c r="F901" s="21"/>
      <c r="G901" s="52"/>
      <c r="H901" s="52"/>
      <c r="I901" s="53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4.25" customHeight="1" x14ac:dyDescent="0.25">
      <c r="A902" s="19"/>
      <c r="B902" s="19"/>
      <c r="C902" s="47"/>
      <c r="D902" s="20"/>
      <c r="E902" s="21"/>
      <c r="F902" s="21"/>
      <c r="G902" s="52"/>
      <c r="H902" s="52"/>
      <c r="I902" s="53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4.25" customHeight="1" x14ac:dyDescent="0.25">
      <c r="A903" s="19"/>
      <c r="B903" s="19"/>
      <c r="C903" s="47"/>
      <c r="D903" s="20"/>
      <c r="E903" s="21"/>
      <c r="F903" s="21"/>
      <c r="G903" s="52"/>
      <c r="H903" s="52"/>
      <c r="I903" s="53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4.25" customHeight="1" x14ac:dyDescent="0.25">
      <c r="A904" s="19"/>
      <c r="B904" s="19"/>
      <c r="C904" s="47"/>
      <c r="D904" s="20"/>
      <c r="E904" s="21"/>
      <c r="F904" s="21"/>
      <c r="G904" s="52"/>
      <c r="H904" s="52"/>
      <c r="I904" s="53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4.25" customHeight="1" x14ac:dyDescent="0.25">
      <c r="A905" s="19"/>
      <c r="B905" s="19"/>
      <c r="C905" s="47"/>
      <c r="D905" s="20"/>
      <c r="E905" s="21"/>
      <c r="F905" s="21"/>
      <c r="G905" s="52"/>
      <c r="H905" s="52"/>
      <c r="I905" s="53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4.25" customHeight="1" x14ac:dyDescent="0.25">
      <c r="A906" s="19"/>
      <c r="B906" s="19"/>
      <c r="C906" s="47"/>
      <c r="D906" s="20"/>
      <c r="E906" s="21"/>
      <c r="F906" s="21"/>
      <c r="G906" s="52"/>
      <c r="H906" s="52"/>
      <c r="I906" s="53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4.25" customHeight="1" x14ac:dyDescent="0.25">
      <c r="A907" s="19"/>
      <c r="B907" s="19"/>
      <c r="C907" s="47"/>
      <c r="D907" s="20"/>
      <c r="E907" s="21"/>
      <c r="F907" s="21"/>
      <c r="G907" s="52"/>
      <c r="H907" s="52"/>
      <c r="I907" s="53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4.25" customHeight="1" x14ac:dyDescent="0.25">
      <c r="A908" s="19"/>
      <c r="B908" s="19"/>
      <c r="C908" s="47"/>
      <c r="D908" s="20"/>
      <c r="E908" s="21"/>
      <c r="F908" s="21"/>
      <c r="G908" s="52"/>
      <c r="H908" s="52"/>
      <c r="I908" s="53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4.25" customHeight="1" x14ac:dyDescent="0.25">
      <c r="A909" s="19"/>
      <c r="B909" s="19"/>
      <c r="C909" s="47"/>
      <c r="D909" s="20"/>
      <c r="E909" s="21"/>
      <c r="F909" s="21"/>
      <c r="G909" s="52"/>
      <c r="H909" s="52"/>
      <c r="I909" s="53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4.25" customHeight="1" x14ac:dyDescent="0.25">
      <c r="A910" s="19"/>
      <c r="B910" s="19"/>
      <c r="C910" s="47"/>
      <c r="D910" s="20"/>
      <c r="E910" s="21"/>
      <c r="F910" s="21"/>
      <c r="G910" s="52"/>
      <c r="H910" s="52"/>
      <c r="I910" s="53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4.25" customHeight="1" x14ac:dyDescent="0.25">
      <c r="A911" s="19"/>
      <c r="B911" s="19"/>
      <c r="C911" s="47"/>
      <c r="D911" s="20"/>
      <c r="E911" s="21"/>
      <c r="F911" s="21"/>
      <c r="G911" s="52"/>
      <c r="H911" s="52"/>
      <c r="I911" s="53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4.25" customHeight="1" x14ac:dyDescent="0.25">
      <c r="A912" s="19"/>
      <c r="B912" s="19"/>
      <c r="C912" s="47"/>
      <c r="D912" s="20"/>
      <c r="E912" s="21"/>
      <c r="F912" s="21"/>
      <c r="G912" s="52"/>
      <c r="H912" s="52"/>
      <c r="I912" s="53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4.25" customHeight="1" x14ac:dyDescent="0.25">
      <c r="A913" s="19"/>
      <c r="B913" s="19"/>
      <c r="C913" s="47"/>
      <c r="D913" s="20"/>
      <c r="E913" s="21"/>
      <c r="F913" s="21"/>
      <c r="G913" s="52"/>
      <c r="H913" s="52"/>
      <c r="I913" s="53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4.25" customHeight="1" x14ac:dyDescent="0.25">
      <c r="A914" s="19"/>
      <c r="B914" s="19"/>
      <c r="C914" s="47"/>
      <c r="D914" s="20"/>
      <c r="E914" s="21"/>
      <c r="F914" s="21"/>
      <c r="G914" s="52"/>
      <c r="H914" s="52"/>
      <c r="I914" s="53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4.25" customHeight="1" x14ac:dyDescent="0.25">
      <c r="A915" s="19"/>
      <c r="B915" s="19"/>
      <c r="C915" s="47"/>
      <c r="D915" s="20"/>
      <c r="E915" s="21"/>
      <c r="F915" s="21"/>
      <c r="G915" s="52"/>
      <c r="H915" s="52"/>
      <c r="I915" s="53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4.25" customHeight="1" x14ac:dyDescent="0.25">
      <c r="A916" s="19"/>
      <c r="B916" s="19"/>
      <c r="C916" s="47"/>
      <c r="D916" s="20"/>
      <c r="E916" s="21"/>
      <c r="F916" s="21"/>
      <c r="G916" s="52"/>
      <c r="H916" s="52"/>
      <c r="I916" s="53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4.25" customHeight="1" x14ac:dyDescent="0.25">
      <c r="A917" s="19"/>
      <c r="B917" s="19"/>
      <c r="C917" s="47"/>
      <c r="D917" s="20"/>
      <c r="E917" s="21"/>
      <c r="F917" s="21"/>
      <c r="G917" s="52"/>
      <c r="H917" s="52"/>
      <c r="I917" s="53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4.25" customHeight="1" x14ac:dyDescent="0.25">
      <c r="A918" s="19"/>
      <c r="B918" s="19"/>
      <c r="C918" s="47"/>
      <c r="D918" s="20"/>
      <c r="E918" s="21"/>
      <c r="F918" s="21"/>
      <c r="G918" s="52"/>
      <c r="H918" s="52"/>
      <c r="I918" s="53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4.25" customHeight="1" x14ac:dyDescent="0.25">
      <c r="A919" s="19"/>
      <c r="B919" s="19"/>
      <c r="C919" s="47"/>
      <c r="D919" s="20"/>
      <c r="E919" s="21"/>
      <c r="F919" s="21"/>
      <c r="G919" s="52"/>
      <c r="H919" s="52"/>
      <c r="I919" s="53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4.25" customHeight="1" x14ac:dyDescent="0.25">
      <c r="A920" s="19"/>
      <c r="B920" s="19"/>
      <c r="C920" s="47"/>
      <c r="D920" s="20"/>
      <c r="E920" s="21"/>
      <c r="F920" s="21"/>
      <c r="G920" s="52"/>
      <c r="H920" s="52"/>
      <c r="I920" s="53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4.25" customHeight="1" x14ac:dyDescent="0.25">
      <c r="A921" s="19"/>
      <c r="B921" s="19"/>
      <c r="C921" s="47"/>
      <c r="D921" s="20"/>
      <c r="E921" s="21"/>
      <c r="F921" s="21"/>
      <c r="G921" s="52"/>
      <c r="H921" s="52"/>
      <c r="I921" s="53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4.25" customHeight="1" x14ac:dyDescent="0.25">
      <c r="A922" s="19"/>
      <c r="B922" s="19"/>
      <c r="C922" s="47"/>
      <c r="D922" s="20"/>
      <c r="E922" s="21"/>
      <c r="F922" s="21"/>
      <c r="G922" s="52"/>
      <c r="H922" s="52"/>
      <c r="I922" s="53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4.25" customHeight="1" x14ac:dyDescent="0.25">
      <c r="A923" s="19"/>
      <c r="B923" s="19"/>
      <c r="C923" s="47"/>
      <c r="D923" s="20"/>
      <c r="E923" s="21"/>
      <c r="F923" s="21"/>
      <c r="G923" s="52"/>
      <c r="H923" s="52"/>
      <c r="I923" s="53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4.25" customHeight="1" x14ac:dyDescent="0.25">
      <c r="A924" s="19"/>
      <c r="B924" s="19"/>
      <c r="C924" s="47"/>
      <c r="D924" s="20"/>
      <c r="E924" s="21"/>
      <c r="F924" s="21"/>
      <c r="G924" s="52"/>
      <c r="H924" s="52"/>
      <c r="I924" s="53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4.25" customHeight="1" x14ac:dyDescent="0.25">
      <c r="A925" s="19"/>
      <c r="B925" s="19"/>
      <c r="C925" s="47"/>
      <c r="D925" s="20"/>
      <c r="E925" s="21"/>
      <c r="F925" s="21"/>
      <c r="G925" s="52"/>
      <c r="H925" s="52"/>
      <c r="I925" s="53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4.25" customHeight="1" x14ac:dyDescent="0.25">
      <c r="A926" s="19"/>
      <c r="B926" s="19"/>
      <c r="C926" s="47"/>
      <c r="D926" s="20"/>
      <c r="E926" s="21"/>
      <c r="F926" s="21"/>
      <c r="G926" s="52"/>
      <c r="H926" s="52"/>
      <c r="I926" s="53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4.25" customHeight="1" x14ac:dyDescent="0.25">
      <c r="A927" s="19"/>
      <c r="B927" s="19"/>
      <c r="C927" s="47"/>
      <c r="D927" s="20"/>
      <c r="E927" s="21"/>
      <c r="F927" s="21"/>
      <c r="G927" s="52"/>
      <c r="H927" s="52"/>
      <c r="I927" s="53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4.25" customHeight="1" x14ac:dyDescent="0.25">
      <c r="A928" s="19"/>
      <c r="B928" s="19"/>
      <c r="C928" s="47"/>
      <c r="D928" s="20"/>
      <c r="E928" s="21"/>
      <c r="F928" s="21"/>
      <c r="G928" s="52"/>
      <c r="H928" s="52"/>
      <c r="I928" s="53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4.25" customHeight="1" x14ac:dyDescent="0.25">
      <c r="A929" s="19"/>
      <c r="B929" s="19"/>
      <c r="C929" s="47"/>
      <c r="D929" s="20"/>
      <c r="E929" s="21"/>
      <c r="F929" s="21"/>
      <c r="G929" s="52"/>
      <c r="H929" s="52"/>
      <c r="I929" s="53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4.25" customHeight="1" x14ac:dyDescent="0.25">
      <c r="A930" s="19"/>
      <c r="B930" s="19"/>
      <c r="C930" s="47"/>
      <c r="D930" s="20"/>
      <c r="E930" s="21"/>
      <c r="F930" s="21"/>
      <c r="G930" s="52"/>
      <c r="H930" s="52"/>
      <c r="I930" s="53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4.25" customHeight="1" x14ac:dyDescent="0.25">
      <c r="A931" s="19"/>
      <c r="B931" s="19"/>
      <c r="C931" s="47"/>
      <c r="D931" s="20"/>
      <c r="E931" s="21"/>
      <c r="F931" s="21"/>
      <c r="G931" s="52"/>
      <c r="H931" s="52"/>
      <c r="I931" s="53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4.25" customHeight="1" x14ac:dyDescent="0.25">
      <c r="A932" s="19"/>
      <c r="B932" s="19"/>
      <c r="C932" s="47"/>
      <c r="D932" s="20"/>
      <c r="E932" s="21"/>
      <c r="F932" s="21"/>
      <c r="G932" s="52"/>
      <c r="H932" s="52"/>
      <c r="I932" s="53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4.25" customHeight="1" x14ac:dyDescent="0.25">
      <c r="A933" s="19"/>
      <c r="B933" s="19"/>
      <c r="C933" s="47"/>
      <c r="D933" s="20"/>
      <c r="E933" s="21"/>
      <c r="F933" s="21"/>
      <c r="G933" s="52"/>
      <c r="H933" s="52"/>
      <c r="I933" s="53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4.25" customHeight="1" x14ac:dyDescent="0.25">
      <c r="A934" s="19"/>
      <c r="B934" s="19"/>
      <c r="C934" s="47"/>
      <c r="D934" s="20"/>
      <c r="E934" s="21"/>
      <c r="F934" s="21"/>
      <c r="G934" s="52"/>
      <c r="H934" s="52"/>
      <c r="I934" s="53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4.25" customHeight="1" x14ac:dyDescent="0.25">
      <c r="A935" s="19"/>
      <c r="B935" s="19"/>
      <c r="C935" s="47"/>
      <c r="D935" s="20"/>
      <c r="E935" s="21"/>
      <c r="F935" s="21"/>
      <c r="G935" s="52"/>
      <c r="H935" s="52"/>
      <c r="I935" s="53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4.25" customHeight="1" x14ac:dyDescent="0.25">
      <c r="A936" s="19"/>
      <c r="B936" s="19"/>
      <c r="C936" s="47"/>
      <c r="D936" s="20"/>
      <c r="E936" s="21"/>
      <c r="F936" s="21"/>
      <c r="G936" s="52"/>
      <c r="H936" s="52"/>
      <c r="I936" s="53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4.25" customHeight="1" x14ac:dyDescent="0.25">
      <c r="A937" s="19"/>
      <c r="B937" s="19"/>
      <c r="C937" s="47"/>
      <c r="D937" s="20"/>
      <c r="E937" s="21"/>
      <c r="F937" s="21"/>
      <c r="G937" s="52"/>
      <c r="H937" s="52"/>
      <c r="I937" s="53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4.25" customHeight="1" x14ac:dyDescent="0.25">
      <c r="A938" s="19"/>
      <c r="B938" s="19"/>
      <c r="C938" s="47"/>
      <c r="D938" s="20"/>
      <c r="E938" s="21"/>
      <c r="F938" s="21"/>
      <c r="G938" s="52"/>
      <c r="H938" s="52"/>
      <c r="I938" s="53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4.25" customHeight="1" x14ac:dyDescent="0.25">
      <c r="A939" s="19"/>
      <c r="B939" s="19"/>
      <c r="C939" s="47"/>
      <c r="D939" s="20"/>
      <c r="E939" s="21"/>
      <c r="F939" s="21"/>
      <c r="G939" s="52"/>
      <c r="H939" s="52"/>
      <c r="I939" s="53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4.25" customHeight="1" x14ac:dyDescent="0.25">
      <c r="A940" s="19"/>
      <c r="B940" s="19"/>
      <c r="C940" s="47"/>
      <c r="D940" s="20"/>
      <c r="E940" s="21"/>
      <c r="F940" s="21"/>
      <c r="G940" s="52"/>
      <c r="H940" s="52"/>
      <c r="I940" s="53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4.25" customHeight="1" x14ac:dyDescent="0.25">
      <c r="A941" s="19"/>
      <c r="B941" s="19"/>
      <c r="C941" s="47"/>
      <c r="D941" s="20"/>
      <c r="E941" s="21"/>
      <c r="F941" s="21"/>
      <c r="G941" s="52"/>
      <c r="H941" s="52"/>
      <c r="I941" s="53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4.25" customHeight="1" x14ac:dyDescent="0.25">
      <c r="A942" s="19"/>
      <c r="B942" s="19"/>
      <c r="C942" s="47"/>
      <c r="D942" s="20"/>
      <c r="E942" s="21"/>
      <c r="F942" s="21"/>
      <c r="G942" s="52"/>
      <c r="H942" s="52"/>
      <c r="I942" s="53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4.25" customHeight="1" x14ac:dyDescent="0.25">
      <c r="A943" s="19"/>
      <c r="B943" s="19"/>
      <c r="C943" s="47"/>
      <c r="D943" s="20"/>
      <c r="E943" s="21"/>
      <c r="F943" s="21"/>
      <c r="G943" s="52"/>
      <c r="H943" s="52"/>
      <c r="I943" s="53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4.25" customHeight="1" x14ac:dyDescent="0.25">
      <c r="A944" s="19"/>
      <c r="B944" s="19"/>
      <c r="C944" s="47"/>
      <c r="D944" s="20"/>
      <c r="E944" s="21"/>
      <c r="F944" s="21"/>
      <c r="G944" s="52"/>
      <c r="H944" s="52"/>
      <c r="I944" s="53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4.25" customHeight="1" x14ac:dyDescent="0.25">
      <c r="A945" s="19"/>
      <c r="B945" s="19"/>
      <c r="C945" s="47"/>
      <c r="D945" s="20"/>
      <c r="E945" s="21"/>
      <c r="F945" s="21"/>
      <c r="G945" s="52"/>
      <c r="H945" s="52"/>
      <c r="I945" s="53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4.25" customHeight="1" x14ac:dyDescent="0.25">
      <c r="A946" s="19"/>
      <c r="B946" s="19"/>
      <c r="C946" s="47"/>
      <c r="D946" s="20"/>
      <c r="E946" s="21"/>
      <c r="F946" s="21"/>
      <c r="G946" s="52"/>
      <c r="H946" s="52"/>
      <c r="I946" s="53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4.25" customHeight="1" x14ac:dyDescent="0.25">
      <c r="A947" s="19"/>
      <c r="B947" s="19"/>
      <c r="C947" s="47"/>
      <c r="D947" s="20"/>
      <c r="E947" s="21"/>
      <c r="F947" s="21"/>
      <c r="G947" s="52"/>
      <c r="H947" s="52"/>
      <c r="I947" s="53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4.25" customHeight="1" x14ac:dyDescent="0.25">
      <c r="A948" s="19"/>
      <c r="B948" s="19"/>
      <c r="C948" s="47"/>
      <c r="D948" s="20"/>
      <c r="E948" s="21"/>
      <c r="F948" s="21"/>
      <c r="G948" s="52"/>
      <c r="H948" s="52"/>
      <c r="I948" s="53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4.25" customHeight="1" x14ac:dyDescent="0.25">
      <c r="A949" s="19"/>
      <c r="B949" s="19"/>
      <c r="C949" s="47"/>
      <c r="D949" s="20"/>
      <c r="E949" s="21"/>
      <c r="F949" s="21"/>
      <c r="G949" s="52"/>
      <c r="H949" s="52"/>
      <c r="I949" s="53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4.25" customHeight="1" x14ac:dyDescent="0.25">
      <c r="A950" s="19"/>
      <c r="B950" s="19"/>
      <c r="C950" s="47"/>
      <c r="D950" s="20"/>
      <c r="E950" s="21"/>
      <c r="F950" s="21"/>
      <c r="G950" s="52"/>
      <c r="H950" s="52"/>
      <c r="I950" s="53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4.25" customHeight="1" x14ac:dyDescent="0.25">
      <c r="A951" s="19"/>
      <c r="B951" s="19"/>
      <c r="C951" s="47"/>
      <c r="D951" s="20"/>
      <c r="E951" s="21"/>
      <c r="F951" s="21"/>
      <c r="G951" s="52"/>
      <c r="H951" s="52"/>
      <c r="I951" s="53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4.25" customHeight="1" x14ac:dyDescent="0.25">
      <c r="A952" s="19"/>
      <c r="B952" s="19"/>
      <c r="C952" s="47"/>
      <c r="D952" s="20"/>
      <c r="E952" s="21"/>
      <c r="F952" s="21"/>
      <c r="G952" s="52"/>
      <c r="H952" s="52"/>
      <c r="I952" s="53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4.25" customHeight="1" x14ac:dyDescent="0.25">
      <c r="A953" s="19"/>
      <c r="B953" s="19"/>
      <c r="C953" s="47"/>
      <c r="D953" s="20"/>
      <c r="E953" s="21"/>
      <c r="F953" s="21"/>
      <c r="G953" s="52"/>
      <c r="H953" s="52"/>
      <c r="I953" s="53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4.25" customHeight="1" x14ac:dyDescent="0.25">
      <c r="A954" s="19"/>
      <c r="B954" s="19"/>
      <c r="C954" s="47"/>
      <c r="D954" s="20"/>
      <c r="E954" s="21"/>
      <c r="F954" s="21"/>
      <c r="G954" s="52"/>
      <c r="H954" s="52"/>
      <c r="I954" s="53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4.25" customHeight="1" x14ac:dyDescent="0.25">
      <c r="A955" s="19"/>
      <c r="B955" s="19"/>
      <c r="C955" s="47"/>
      <c r="D955" s="20"/>
      <c r="E955" s="21"/>
      <c r="F955" s="21"/>
      <c r="G955" s="52"/>
      <c r="H955" s="52"/>
      <c r="I955" s="53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4.25" customHeight="1" x14ac:dyDescent="0.25">
      <c r="A956" s="19"/>
      <c r="B956" s="19"/>
      <c r="C956" s="47"/>
      <c r="D956" s="20"/>
      <c r="E956" s="21"/>
      <c r="F956" s="21"/>
      <c r="G956" s="52"/>
      <c r="H956" s="52"/>
      <c r="I956" s="53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4.25" customHeight="1" x14ac:dyDescent="0.25">
      <c r="A957" s="19"/>
      <c r="B957" s="19"/>
      <c r="C957" s="47"/>
      <c r="D957" s="20"/>
      <c r="E957" s="21"/>
      <c r="F957" s="21"/>
      <c r="G957" s="52"/>
      <c r="H957" s="52"/>
      <c r="I957" s="53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4.25" customHeight="1" x14ac:dyDescent="0.25">
      <c r="A958" s="19"/>
      <c r="B958" s="19"/>
      <c r="C958" s="47"/>
      <c r="D958" s="20"/>
      <c r="E958" s="21"/>
      <c r="F958" s="21"/>
      <c r="G958" s="52"/>
      <c r="H958" s="52"/>
      <c r="I958" s="53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4.25" customHeight="1" x14ac:dyDescent="0.25">
      <c r="A959" s="19"/>
      <c r="B959" s="19"/>
      <c r="C959" s="47"/>
      <c r="D959" s="20"/>
      <c r="E959" s="21"/>
      <c r="F959" s="21"/>
      <c r="G959" s="52"/>
      <c r="H959" s="52"/>
      <c r="I959" s="53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4.25" customHeight="1" x14ac:dyDescent="0.25">
      <c r="A960" s="19"/>
      <c r="B960" s="19"/>
      <c r="C960" s="47"/>
      <c r="D960" s="20"/>
      <c r="E960" s="21"/>
      <c r="F960" s="21"/>
      <c r="G960" s="52"/>
      <c r="H960" s="52"/>
      <c r="I960" s="53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4.25" customHeight="1" x14ac:dyDescent="0.25">
      <c r="A961" s="19"/>
      <c r="B961" s="19"/>
      <c r="C961" s="47"/>
      <c r="D961" s="20"/>
      <c r="E961" s="21"/>
      <c r="F961" s="21"/>
      <c r="G961" s="52"/>
      <c r="H961" s="52"/>
      <c r="I961" s="53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4.25" customHeight="1" x14ac:dyDescent="0.25">
      <c r="A962" s="19"/>
      <c r="B962" s="19"/>
      <c r="C962" s="47"/>
      <c r="D962" s="20"/>
      <c r="E962" s="21"/>
      <c r="F962" s="21"/>
      <c r="G962" s="52"/>
      <c r="H962" s="52"/>
      <c r="I962" s="53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4.25" customHeight="1" x14ac:dyDescent="0.25">
      <c r="A963" s="19"/>
      <c r="B963" s="19"/>
      <c r="C963" s="47"/>
      <c r="D963" s="20"/>
      <c r="E963" s="21"/>
      <c r="F963" s="21"/>
      <c r="G963" s="52"/>
      <c r="H963" s="52"/>
      <c r="I963" s="53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4.25" customHeight="1" x14ac:dyDescent="0.25">
      <c r="A964" s="19"/>
      <c r="B964" s="19"/>
      <c r="C964" s="47"/>
      <c r="D964" s="20"/>
      <c r="E964" s="21"/>
      <c r="F964" s="21"/>
      <c r="G964" s="52"/>
      <c r="H964" s="52"/>
      <c r="I964" s="53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4.25" customHeight="1" x14ac:dyDescent="0.25">
      <c r="A965" s="19"/>
      <c r="B965" s="19"/>
      <c r="C965" s="47"/>
      <c r="D965" s="20"/>
      <c r="E965" s="21"/>
      <c r="F965" s="21"/>
      <c r="G965" s="52"/>
      <c r="H965" s="52"/>
      <c r="I965" s="53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4.25" customHeight="1" x14ac:dyDescent="0.25">
      <c r="A966" s="19"/>
      <c r="B966" s="19"/>
      <c r="C966" s="47"/>
      <c r="D966" s="20"/>
      <c r="E966" s="21"/>
      <c r="F966" s="21"/>
      <c r="G966" s="52"/>
      <c r="H966" s="52"/>
      <c r="I966" s="53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14.25" customHeight="1" x14ac:dyDescent="0.25">
      <c r="A967" s="19"/>
      <c r="B967" s="19"/>
      <c r="C967" s="47"/>
      <c r="D967" s="20"/>
      <c r="E967" s="21"/>
      <c r="F967" s="21"/>
      <c r="G967" s="52"/>
      <c r="H967" s="52"/>
      <c r="I967" s="53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</sheetData>
  <sortState ref="A11:J127">
    <sortCondition descending="1" ref="J11:J127"/>
  </sortState>
  <mergeCells count="8">
    <mergeCell ref="A7:I7"/>
    <mergeCell ref="A2:I2"/>
    <mergeCell ref="A3:I3"/>
    <mergeCell ref="A4:I4"/>
    <mergeCell ref="A5:I5"/>
    <mergeCell ref="A6:I6"/>
    <mergeCell ref="A128:I128"/>
    <mergeCell ref="A8:I9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5</vt:i4>
      </vt:variant>
    </vt:vector>
  </HeadingPairs>
  <TitlesOfParts>
    <vt:vector size="12" baseType="lpstr">
      <vt:lpstr>MEMÓRIA DE CÁLCULO</vt:lpstr>
      <vt:lpstr>ORÇAMENTO </vt:lpstr>
      <vt:lpstr>COMPOSIÇÃO </vt:lpstr>
      <vt:lpstr>CRONOGRAMA</vt:lpstr>
      <vt:lpstr>COMPOSIÇÃO BDI</vt:lpstr>
      <vt:lpstr>COMPOSIÇÕES</vt:lpstr>
      <vt:lpstr>CURVA ABC</vt:lpstr>
      <vt:lpstr>'COMPOSIÇÃO '!Area_de_impressao</vt:lpstr>
      <vt:lpstr>COMPOSIÇÕES!Area_de_impressao</vt:lpstr>
      <vt:lpstr>CRONOGRAMA!Area_de_impressao</vt:lpstr>
      <vt:lpstr>'MEMÓRIA DE CÁLCULO'!Area_de_impressao</vt:lpstr>
      <vt:lpstr>'ORÇAMENTO 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User</cp:lastModifiedBy>
  <cp:lastPrinted>2026-03-10T17:38:54Z</cp:lastPrinted>
  <dcterms:created xsi:type="dcterms:W3CDTF">2025-07-23T13:21:55Z</dcterms:created>
  <dcterms:modified xsi:type="dcterms:W3CDTF">2026-05-04T16:45:12Z</dcterms:modified>
</cp:coreProperties>
</file>