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rticular\Documents\Thays\RUA 109 - BOLLANGER\"/>
    </mc:Choice>
  </mc:AlternateContent>
  <bookViews>
    <workbookView xWindow="0" yWindow="0" windowWidth="28800" windowHeight="18000" tabRatio="844" firstSheet="2" activeTab="8"/>
  </bookViews>
  <sheets>
    <sheet name="DADOS RECAPEMENTO" sheetId="13" r:id="rId1"/>
    <sheet name="MEMÓRIA DE CÁLCULO" sheetId="1" r:id="rId2"/>
    <sheet name="ORÇAMENTO" sheetId="19" r:id="rId3"/>
    <sheet name="PRODUTOS BETUMINOSOS" sheetId="14" r:id="rId4"/>
    <sheet name="CFF" sheetId="20" r:id="rId5"/>
    <sheet name="ADM LOCAL" sheetId="16" r:id="rId6"/>
    <sheet name="CANTEIRO DE OBRA" sheetId="17" r:id="rId7"/>
    <sheet name="MOBILIZACAO EQUIPAMENTO" sheetId="18" r:id="rId8"/>
    <sheet name="Planilha1" sheetId="21" r:id="rId9"/>
  </sheets>
  <definedNames>
    <definedName name="_xlnm.Print_Area" localSheetId="0">'DADOS RECAPEMENTO'!$A$1:$F$12</definedName>
    <definedName name="_xlnm.Print_Area" localSheetId="1">'MEMÓRIA DE CÁLCULO'!$A$1:$L$70</definedName>
    <definedName name="_xlnm.Print_Area" localSheetId="2">ORÇAMENTO!$A$1:$K$70</definedName>
    <definedName name="_xlnm.Print_Area" localSheetId="3">'PRODUTOS BETUMINOSOS'!$A$1:$J$40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0" l="1"/>
  <c r="I44" i="20"/>
  <c r="J8" i="20" s="1"/>
  <c r="J18" i="20"/>
  <c r="I43" i="20"/>
  <c r="I42" i="20"/>
  <c r="I39" i="20"/>
  <c r="I41" i="20"/>
  <c r="I40" i="20"/>
  <c r="I30" i="20"/>
  <c r="I31" i="20"/>
  <c r="I32" i="20"/>
  <c r="I33" i="20"/>
  <c r="I34" i="20"/>
  <c r="I35" i="20"/>
  <c r="I36" i="20"/>
  <c r="I37" i="20"/>
  <c r="I38" i="20"/>
  <c r="I29" i="20"/>
  <c r="I23" i="20"/>
  <c r="I24" i="20"/>
  <c r="I25" i="20"/>
  <c r="I26" i="20"/>
  <c r="I27" i="20"/>
  <c r="I28" i="20"/>
  <c r="I22" i="20"/>
  <c r="I21" i="20"/>
  <c r="I20" i="20"/>
  <c r="I19" i="20"/>
  <c r="I10" i="20"/>
  <c r="I11" i="20"/>
  <c r="I12" i="20"/>
  <c r="I13" i="20"/>
  <c r="I14" i="20"/>
  <c r="I15" i="20"/>
  <c r="I16" i="20"/>
  <c r="I17" i="20"/>
  <c r="I18" i="20"/>
  <c r="I9" i="20"/>
  <c r="J30" i="20" l="1"/>
  <c r="J6" i="20"/>
  <c r="J31" i="20"/>
  <c r="J19" i="20"/>
  <c r="J7" i="20"/>
  <c r="J42" i="20"/>
  <c r="J43" i="20"/>
  <c r="J41" i="20"/>
  <c r="J29" i="20"/>
  <c r="J17" i="20"/>
  <c r="J40" i="20"/>
  <c r="J16" i="20"/>
  <c r="J39" i="20"/>
  <c r="J15" i="20"/>
  <c r="J26" i="20"/>
  <c r="J37" i="20"/>
  <c r="J13" i="20"/>
  <c r="J24" i="20"/>
  <c r="J35" i="20"/>
  <c r="J11" i="20"/>
  <c r="J34" i="20"/>
  <c r="J22" i="20"/>
  <c r="J33" i="20"/>
  <c r="J21" i="20"/>
  <c r="J9" i="20"/>
  <c r="J28" i="20"/>
  <c r="J27" i="20"/>
  <c r="J38" i="20"/>
  <c r="J14" i="20"/>
  <c r="J25" i="20"/>
  <c r="J36" i="20"/>
  <c r="J12" i="20"/>
  <c r="J23" i="20"/>
  <c r="J10" i="20"/>
  <c r="J32" i="20"/>
  <c r="J20" i="20"/>
  <c r="I13" i="1"/>
  <c r="I47" i="19" l="1"/>
  <c r="I41" i="19"/>
  <c r="I40" i="19"/>
  <c r="J40" i="19" s="1"/>
  <c r="H40" i="19"/>
  <c r="D40" i="19"/>
  <c r="J39" i="19"/>
  <c r="I39" i="19"/>
  <c r="H39" i="19"/>
  <c r="C40" i="19"/>
  <c r="I38" i="19"/>
  <c r="H13" i="19"/>
  <c r="I12" i="19"/>
  <c r="H12" i="19"/>
  <c r="J12" i="19" s="1"/>
  <c r="G12" i="19"/>
  <c r="D12" i="19"/>
  <c r="C12" i="19"/>
  <c r="I10" i="19"/>
  <c r="H10" i="19"/>
  <c r="J10" i="19" s="1"/>
  <c r="G10" i="19"/>
  <c r="D10" i="19"/>
  <c r="C10" i="19"/>
  <c r="I8" i="1"/>
  <c r="H14" i="19" l="1"/>
  <c r="H11" i="19"/>
  <c r="J11" i="19" s="1"/>
  <c r="J8" i="1"/>
  <c r="E16" i="17"/>
  <c r="E17" i="16"/>
  <c r="I21" i="1" l="1"/>
  <c r="I15" i="1"/>
  <c r="K15" i="1" s="1"/>
  <c r="I11" i="1"/>
  <c r="I16" i="1" l="1"/>
  <c r="I49" i="1"/>
  <c r="I50" i="1" s="1"/>
  <c r="I18" i="1"/>
  <c r="I19" i="1" s="1"/>
  <c r="I17" i="1"/>
  <c r="I12" i="1"/>
  <c r="I14" i="1" s="1"/>
  <c r="K14" i="1" l="1"/>
  <c r="K13" i="1"/>
  <c r="I24" i="1"/>
  <c r="K12" i="1"/>
  <c r="H7" i="19" l="1"/>
  <c r="K44" i="1" l="1"/>
  <c r="J47" i="19"/>
  <c r="J46" i="19"/>
  <c r="J42" i="19"/>
  <c r="J41" i="19"/>
  <c r="J38" i="19"/>
  <c r="H37" i="19"/>
  <c r="J37" i="19" s="1"/>
  <c r="H36" i="19"/>
  <c r="J36" i="19" s="1"/>
  <c r="J35" i="19"/>
  <c r="J34" i="19"/>
  <c r="J33" i="19"/>
  <c r="J21" i="1"/>
  <c r="J22" i="1"/>
  <c r="J48" i="19" l="1"/>
  <c r="K45" i="1"/>
  <c r="K46" i="1" s="1"/>
  <c r="K40" i="1"/>
  <c r="K39" i="1"/>
  <c r="H15" i="19"/>
  <c r="J15" i="19" s="1"/>
  <c r="J14" i="19" l="1"/>
  <c r="K16" i="1"/>
  <c r="E12" i="13"/>
  <c r="I37" i="1"/>
  <c r="I35" i="1"/>
  <c r="I34" i="1"/>
  <c r="H20" i="19"/>
  <c r="K11" i="1" l="1"/>
  <c r="J13" i="19"/>
  <c r="H17" i="19"/>
  <c r="J17" i="19" s="1"/>
  <c r="H16" i="19"/>
  <c r="J16" i="19" s="1"/>
  <c r="I9" i="1"/>
  <c r="J7" i="19"/>
  <c r="H23" i="19"/>
  <c r="H51" i="19"/>
  <c r="I22" i="1"/>
  <c r="I23" i="1"/>
  <c r="J20" i="19"/>
  <c r="E6" i="16"/>
  <c r="I51" i="1" l="1"/>
  <c r="H53" i="19" s="1"/>
  <c r="H22" i="19"/>
  <c r="J22" i="19" s="1"/>
  <c r="H52" i="19"/>
  <c r="H21" i="19"/>
  <c r="J21" i="19" s="1"/>
  <c r="H18" i="19"/>
  <c r="J18" i="19" s="1"/>
  <c r="I20" i="1"/>
  <c r="H19" i="19" s="1"/>
  <c r="J19" i="19" s="1"/>
  <c r="H8" i="19"/>
  <c r="J8" i="19" s="1"/>
  <c r="I10" i="1"/>
  <c r="H9" i="19" s="1"/>
  <c r="J9" i="19" s="1"/>
  <c r="J23" i="19"/>
  <c r="E9" i="18"/>
  <c r="K32" i="1" l="1"/>
  <c r="K33" i="1"/>
  <c r="K34" i="1"/>
  <c r="K35" i="1"/>
  <c r="K36" i="1"/>
  <c r="K37" i="1"/>
  <c r="K38" i="1"/>
  <c r="K31" i="1"/>
  <c r="K41" i="1" l="1"/>
  <c r="J43" i="19"/>
  <c r="I27" i="1" l="1"/>
  <c r="I26" i="1"/>
  <c r="K27" i="1" l="1"/>
  <c r="H26" i="19"/>
  <c r="J26" i="19" s="1"/>
  <c r="K26" i="1"/>
  <c r="H25" i="19"/>
  <c r="J25" i="19" s="1"/>
  <c r="I25" i="1"/>
  <c r="K22" i="1"/>
  <c r="K25" i="1" l="1"/>
  <c r="H24" i="19"/>
  <c r="J24" i="19" s="1"/>
  <c r="J27" i="19" s="1"/>
  <c r="K17" i="1"/>
  <c r="K8" i="1"/>
  <c r="K24" i="1"/>
  <c r="K23" i="1"/>
  <c r="K21" i="1"/>
  <c r="K19" i="1" l="1"/>
  <c r="K18" i="1"/>
  <c r="K10" i="1"/>
  <c r="K9" i="1"/>
  <c r="K20" i="1"/>
  <c r="K28" i="1" l="1"/>
  <c r="E15" i="18" l="1"/>
  <c r="E16" i="18"/>
  <c r="E17" i="18"/>
  <c r="E14" i="18"/>
  <c r="E5" i="18"/>
  <c r="E6" i="18"/>
  <c r="E7" i="18"/>
  <c r="E8" i="18"/>
  <c r="E10" i="18"/>
  <c r="E11" i="18"/>
  <c r="E4" i="18"/>
  <c r="E14" i="17"/>
  <c r="E13" i="17"/>
  <c r="E12" i="17"/>
  <c r="E11" i="17"/>
  <c r="E10" i="17"/>
  <c r="E9" i="17"/>
  <c r="E8" i="17"/>
  <c r="E7" i="17"/>
  <c r="E6" i="17"/>
  <c r="E5" i="17"/>
  <c r="E14" i="16"/>
  <c r="E15" i="16" s="1"/>
  <c r="E11" i="16"/>
  <c r="E12" i="16" s="1"/>
  <c r="E8" i="16"/>
  <c r="E7" i="16"/>
  <c r="E5" i="16"/>
  <c r="E15" i="17" l="1"/>
  <c r="E12" i="18"/>
  <c r="E18" i="18"/>
  <c r="E9" i="16"/>
  <c r="E16" i="16" s="1"/>
  <c r="E19" i="18" l="1"/>
  <c r="E20" i="18" s="1"/>
  <c r="E17" i="17"/>
  <c r="E18" i="16"/>
  <c r="G57" i="1" l="1"/>
  <c r="F59" i="19"/>
  <c r="I7" i="20" s="1"/>
  <c r="G56" i="1"/>
  <c r="F58" i="19"/>
  <c r="E21" i="18"/>
  <c r="G58" i="1" l="1"/>
  <c r="G59" i="1" s="1"/>
  <c r="F60" i="19"/>
  <c r="I8" i="20" s="1"/>
  <c r="I6" i="20"/>
  <c r="I21" i="14"/>
  <c r="I20" i="14"/>
  <c r="F61" i="19" l="1"/>
  <c r="E16" i="14" l="1"/>
  <c r="E34" i="14" s="1"/>
  <c r="E32" i="14" l="1"/>
  <c r="E33" i="14"/>
  <c r="I22" i="14" l="1"/>
  <c r="I28" i="14" s="1"/>
  <c r="F34" i="14" s="1"/>
  <c r="I27" i="14"/>
  <c r="F33" i="14" s="1"/>
  <c r="I26" i="14"/>
  <c r="F32" i="14" s="1"/>
  <c r="I32" i="14" l="1"/>
  <c r="I51" i="19" s="1"/>
  <c r="I34" i="14"/>
  <c r="I53" i="19" s="1"/>
  <c r="I33" i="14"/>
  <c r="I52" i="19" s="1"/>
  <c r="J53" i="19" l="1"/>
  <c r="J52" i="19"/>
  <c r="J51" i="19"/>
  <c r="J50" i="1"/>
  <c r="K50" i="1" s="1"/>
  <c r="J49" i="1"/>
  <c r="J51" i="1"/>
  <c r="K51" i="1" s="1"/>
  <c r="J54" i="19" l="1"/>
  <c r="A51" i="20"/>
  <c r="K49" i="1"/>
  <c r="K52" i="1" s="1"/>
  <c r="F62" i="1" s="1"/>
  <c r="I62" i="1" l="1"/>
  <c r="I63" i="19" s="1"/>
  <c r="D17" i="13"/>
  <c r="F64" i="19"/>
  <c r="I64" i="19"/>
  <c r="E45" i="20"/>
  <c r="J44" i="20" l="1"/>
  <c r="E7" i="20"/>
  <c r="E48" i="20" l="1"/>
  <c r="E47" i="20" l="1"/>
</calcChain>
</file>

<file path=xl/sharedStrings.xml><?xml version="1.0" encoding="utf-8"?>
<sst xmlns="http://schemas.openxmlformats.org/spreadsheetml/2006/main" count="713" uniqueCount="290">
  <si>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</si>
  <si>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</si>
  <si>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</si>
  <si>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</si>
  <si>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</si>
  <si>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</si>
  <si>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</si>
  <si>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</si>
  <si>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</si>
  <si>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</si>
  <si>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</si>
  <si>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</si>
  <si>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</si>
  <si>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</si>
  <si>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</si>
  <si>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</si>
  <si>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</si>
  <si>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</si>
  <si>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</si>
  <si>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</si>
  <si>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</si>
  <si>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</si>
  <si>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</si>
  <si>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</si>
  <si>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</si>
  <si>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</si>
  <si>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</si>
  <si>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</si>
  <si>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</si>
  <si>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</si>
  <si>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</si>
  <si>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</si>
  <si>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</si>
  <si>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</si>
  <si>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</si>
  <si>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</si>
  <si>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</si>
  <si>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</si>
  <si>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</si>
  <si>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</si>
  <si>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Área de Esquina (m²)</t>
  </si>
  <si>
    <t>Empolamento de Base (%)</t>
  </si>
  <si>
    <t>Empolamento de Subleito (%)</t>
  </si>
  <si>
    <t>Espessura da Base (m)</t>
  </si>
  <si>
    <t>DT Cascalho (Km)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</si>
  <si>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</si>
  <si>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</si>
  <si>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</si>
  <si>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</si>
  <si>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</si>
  <si>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</si>
  <si>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</si>
  <si>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</si>
  <si>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</si>
  <si>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</si>
  <si>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</si>
  <si>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</si>
  <si>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</si>
  <si>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</si>
  <si>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</si>
  <si>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</si>
  <si>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</si>
  <si>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</si>
  <si>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</si>
  <si>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</si>
  <si>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</si>
  <si>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</si>
  <si>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</si>
  <si>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</si>
  <si>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</si>
  <si>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</si>
  <si>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</si>
  <si>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</si>
  <si>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</si>
  <si>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</si>
  <si>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</si>
  <si>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</si>
  <si>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</si>
  <si>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</si>
  <si>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</si>
  <si>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MEIO FIO SEM SARJETA - MFU01</t>
  </si>
  <si>
    <t>ORÇAMENTO</t>
  </si>
  <si>
    <t>PRODUTO BETUMINOSO</t>
  </si>
  <si>
    <t>Engenheiro Luis Severo Braga Gomides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</si>
  <si>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</si>
  <si>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</si>
  <si>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</si>
  <si>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</si>
  <si>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</si>
  <si>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SOMATÓRIA:</t>
  </si>
  <si>
    <t>GALERIA DE ÁGUAS PLUVIAIS</t>
  </si>
  <si>
    <t>DESCIDA D'ÁGUA DE ATERROS TIPO RÁPIDO - DAR 02 (AC/BC)</t>
  </si>
  <si>
    <t>CONFORME PROJETO</t>
  </si>
  <si>
    <t>TIPO DE SERVIÇO: TERRAPLENAGEM, PAVIMENTAÇÃO ASFÁLTICA E DRENAGEM</t>
  </si>
  <si>
    <t>DESCRIÇÃO</t>
  </si>
  <si>
    <t>CUSTO UNITÁRIO</t>
  </si>
  <si>
    <t>FAIXA C2 (RESTAURAÇÃO)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</si>
  <si>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</si>
  <si>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</si>
  <si>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</si>
  <si>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</si>
  <si>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</si>
  <si>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</si>
  <si>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</si>
  <si>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</si>
  <si>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 xml:space="preserve"> TOTAL:</t>
  </si>
  <si>
    <t>DIVISÃO ADMINISTRATIVA</t>
  </si>
  <si>
    <t>VIGIA</t>
  </si>
  <si>
    <t>VEÍCULOS DA ADMINISTRAÇÃO</t>
  </si>
  <si>
    <t>VEÍCULOS LEVES (INCLUSO COMBUSTÍVEL)</t>
  </si>
  <si>
    <t>CUSTO TOAL:</t>
  </si>
  <si>
    <t>PREÇO TOTAL: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</si>
  <si>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</si>
  <si>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</si>
  <si>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</si>
  <si>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</si>
  <si>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</si>
  <si>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</si>
  <si>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</si>
  <si>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 xml:space="preserve">Banheiros Químicos (com lavatório) 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</si>
  <si>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</si>
  <si>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</si>
  <si>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</si>
  <si>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</si>
  <si>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</si>
  <si>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</si>
  <si>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</si>
  <si>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</si>
  <si>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</si>
  <si>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</si>
  <si>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MINI-CARREGADEIRA DE PNEUS COM VASSOURA DE 1,8M</t>
  </si>
  <si>
    <t>ROLO COMPAC. PNEUS AUTOPROP. 27T</t>
  </si>
  <si>
    <t>ROLO LISO TANDEN  - 6/8 T - CA 150 OU EQUIVALENTE</t>
  </si>
  <si>
    <t>VIBROACABADORA DE ASFALTO SOBRE ESTEIRAS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</si>
  <si>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</si>
  <si>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</si>
  <si>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</si>
  <si>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</si>
  <si>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</si>
  <si>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</si>
  <si>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CAMINHÃO DISTRIBUIDOR DE ASFALTO</t>
  </si>
  <si>
    <t>CAMINHÃO TANQUE 6000 L</t>
  </si>
  <si>
    <t>4.0</t>
  </si>
  <si>
    <t>TOTAL R$</t>
  </si>
  <si>
    <t>4.1</t>
  </si>
  <si>
    <t>ADMINISTRAÇÃO LOCAL</t>
  </si>
  <si>
    <t>4.2</t>
  </si>
  <si>
    <t>CANTEIRO DE OBRA</t>
  </si>
  <si>
    <t>4.3</t>
  </si>
  <si>
    <t>MOBILIZAÇÃO EQUIPAMENTO</t>
  </si>
  <si>
    <t>TOTAL R$:</t>
  </si>
  <si>
    <t>DT</t>
  </si>
  <si>
    <t>DISSIPADOR DE ENERGIA - DEB 02 (AC/BC)</t>
  </si>
  <si>
    <t>ENTRADA D'AGUA - EDA 01 (AC/BC)</t>
  </si>
  <si>
    <t>Valor do Km</t>
  </si>
  <si>
    <t>Valor Por Unidade</t>
  </si>
  <si>
    <t>Valor m²</t>
  </si>
  <si>
    <t>BOCA DE BSTC D=1,00M (AC/BC)</t>
  </si>
  <si>
    <t>ESCAVAÇÃO MECÂNICA EM TERRA</t>
  </si>
  <si>
    <t>REATERRO DE VALAS C/ COMPACTAÇÃO VIBRATÓRIA</t>
  </si>
  <si>
    <t xml:space="preserve">LASTRO DE BRITA(GAP) (BC) </t>
  </si>
  <si>
    <t>TRANSPORTE DE ENTULHOS</t>
  </si>
  <si>
    <t>TRANSPORTE DE MATERIAL DE JAZIDA</t>
  </si>
  <si>
    <t xml:space="preserve">ESCAVAÇÃO E CARGA DE MATERIAL DE JAZIDA COM INDENIZAÇÃO </t>
  </si>
  <si>
    <t xml:space="preserve">TRANSPORTE DE MATERIAL DE JAZIDA-CASCALHO </t>
  </si>
  <si>
    <t>ESTABILIZAÇÃO GRANULOMÉTRICA SEM MISTURA - REF. PROCTOR 39 GOLPES (100%  PIM)</t>
  </si>
  <si>
    <t xml:space="preserve">IMPRIMAÇÃO </t>
  </si>
  <si>
    <t xml:space="preserve">PINTURA DE LIGAÇÃO </t>
  </si>
  <si>
    <t xml:space="preserve">CONCRETO BETUMINOSO USINADO À QUENTE-CBUQ (AC/BC) </t>
  </si>
  <si>
    <t xml:space="preserve">TRANSPORTE COMERCIAL DE MASSA ASFÁLTICA </t>
  </si>
  <si>
    <t xml:space="preserve">TRANSPORTE COMERCIAL DE AGREGADO </t>
  </si>
  <si>
    <t xml:space="preserve">LIMPEZA PAVIMENTAÇÃO </t>
  </si>
  <si>
    <t>(COMPRIMENTO x (LARGURA + FOLGA P/ TERRAPLANAGEM)) x ESPESSURA DA BASE x DT CASCALHO X EMPOLAMENTO DE BASE</t>
  </si>
  <si>
    <t>(COMPRIMENTO x (LARGURA + FOLGA P/ TERRAPLANAGEM)) x ESPESSURA DA BASE</t>
  </si>
  <si>
    <t>(COMPRIMENTO x (LARGURA - MEDIDA DA SARJETA)) x ESPESSURA DO ASFALTO</t>
  </si>
  <si>
    <t>(COMPRIMENTO x (LARGURA - MEDIDA DA SARJETA)) x ESPESSURA DO ASFALTO x DENSIDADE DO CBUQ x DT CBUQ</t>
  </si>
  <si>
    <t>2.4</t>
  </si>
  <si>
    <t>2.5</t>
  </si>
  <si>
    <t>2.6</t>
  </si>
  <si>
    <t>2.7</t>
  </si>
  <si>
    <t>2.8</t>
  </si>
  <si>
    <t>2.9</t>
  </si>
  <si>
    <t>3.0</t>
  </si>
  <si>
    <t>3.1</t>
  </si>
  <si>
    <t>3.2</t>
  </si>
  <si>
    <t>3.3</t>
  </si>
  <si>
    <t>COMPRIMENTO x (LARGURA - MEDIDA DA SARJETA) x ESPESSURA DO ASFALTO x DENSIDADE CBUQ x PORCENTAGEM DE CAP NO CBUQ</t>
  </si>
  <si>
    <t>CARREGADEIRA DE PNEU CAT-924H OU EQUIVALENTE</t>
  </si>
  <si>
    <t>Largura  (m)</t>
  </si>
  <si>
    <t>Comprimento  (m)</t>
  </si>
  <si>
    <t>COMPRIMENTO x (LARGURA + FOLGA P/ TERRAPLANAGEM)</t>
  </si>
  <si>
    <t>(COMPRIMENTO x (LARGURA + FOLGA P/ TERRAPLANAGEM) ) x ESPESSURA DA BASE</t>
  </si>
  <si>
    <t xml:space="preserve">COMPRIMENTO x (LARGURA - MEDIDA DA SARJETA) + ÁREA DE ESQUINAS </t>
  </si>
  <si>
    <t>COMPRIMENTO x (LARGURA - MEDIDA DA SARJETA) + ÁREA DE ESQUINAS</t>
  </si>
  <si>
    <t xml:space="preserve">((COMPRIMENTO x (LARGURA - MEDIDA DA SARJETA) +) x ESPESSURA DO ASALTO x DENSIDADE DO CBUQ x PORCENTAGEM DO AGREGADO / DENSIDADE DO AGREGADO) x DT DO AGREGADO </t>
  </si>
  <si>
    <t>COMPRIMENTO TOTAL</t>
  </si>
  <si>
    <t xml:space="preserve">COMPRIMENTO TOTAL </t>
  </si>
  <si>
    <t>DT Corte/Aterro p/ Greide Sub Leito  (Km)</t>
  </si>
  <si>
    <t>ESCAVAÇÃO E CARGA DE MATERIAL DE 1ºCATEGORIA - Sem Transporte</t>
  </si>
  <si>
    <t>REGULARIZAÇÃO E COMPACTAÇÃO DO SUB-LEITO</t>
  </si>
  <si>
    <t>Área Pavimentada</t>
  </si>
  <si>
    <t>GOINFRA</t>
  </si>
  <si>
    <t>Volume Sub Leito</t>
  </si>
  <si>
    <t>Espessura de Subleito (m)</t>
  </si>
  <si>
    <t>Meio fio sem sarjeta - MFU02</t>
  </si>
  <si>
    <t>CRONOGRAMA FÍSICO FINANCEIRO</t>
  </si>
  <si>
    <t>DESCRIÇÃO DOS SERVIÇOS</t>
  </si>
  <si>
    <t>MÊS 1</t>
  </si>
  <si>
    <t>VALOR DOS SERVIÇOS</t>
  </si>
  <si>
    <t>% DOS SERVIÇOS</t>
  </si>
  <si>
    <t>TOTAL ACUMULADO</t>
  </si>
  <si>
    <t>PERCENTUAL DE EXECUÇÃO UNITÁRIO</t>
  </si>
  <si>
    <t>TOTAL SERVIÇOS</t>
  </si>
  <si>
    <t>TOTAL</t>
  </si>
  <si>
    <t>PERCENTUAL DE EXECUÇÃO TOTAL</t>
  </si>
  <si>
    <t>Meio Fio COM Sarjeta</t>
  </si>
  <si>
    <t>ESTABILIZAÇÃO DE SOLO COM BAIXA CAPACIDADE DE SUPORTE COM RACHÃO</t>
  </si>
  <si>
    <t xml:space="preserve">FORNECIMENTO, TRANSPORTE E ASSENTAMENTO DE TUBO D=0,60 M </t>
  </si>
  <si>
    <t>Larg x Comp x Profund. (1,20 x 6 x1,20)</t>
  </si>
  <si>
    <t>Larg x Comp x Esp. Lastro (1,20 x 6 x 0,1)</t>
  </si>
  <si>
    <t>Larg x Comp x Profund.x Apiloamento (1,20 x 6 x 1,20)*0,25</t>
  </si>
  <si>
    <t>Volume Corte Regularizar Greide (m³)</t>
  </si>
  <si>
    <t>VOLUME ATERRO REGULARIZAR GREIDE</t>
  </si>
  <si>
    <t>ESCAVAÇÃO, CARGA E TRANSPORTE DE SOLO MOLE - C/ ESCAVADEIRA - (DT: 201 A 400M)</t>
  </si>
  <si>
    <t xml:space="preserve">ESCAVAÇÃO E CARGA MAT. DE JAZIDA-COM INDENIZAÇÃO </t>
  </si>
  <si>
    <t>CORPO DE BTTC D=1,00M (EXCETO ESCAVAÇÃO)</t>
  </si>
  <si>
    <t>2.10</t>
  </si>
  <si>
    <t>BOCA DE BTTC D=1,00M (AC/BC</t>
  </si>
  <si>
    <t>COMPLEMENTARES</t>
  </si>
  <si>
    <t>COTAÇÃO</t>
  </si>
  <si>
    <t xml:space="preserve">REMOÇÃO DE POSTE </t>
  </si>
  <si>
    <t>COMPRIMENTO x (LARGURA - MEDIDA DA SARJETA) x TAXA DE APLICAÇÃO EMULSÃO ASFÁLTICA PARA SERVIÇO DE IMPRIMAÇÃO / 1000</t>
  </si>
  <si>
    <t>COMPRIMENTO x (LARGURA - MEDIDA DA SARJETA) x TAXA DE APLICAÇÃO RR2C / 1000</t>
  </si>
  <si>
    <t xml:space="preserve"> DEMOLIÇÃO DE CONCRETO SIMPLES</t>
  </si>
  <si>
    <t>LOCAL: RUA 109 - BOLLANGER</t>
  </si>
  <si>
    <t>PAVIMENTAÇÃO RUA 109 - BOLLANGER</t>
  </si>
  <si>
    <t>DADOS RUA 109 - BOLLANGER</t>
  </si>
  <si>
    <t>Secretário Municipal de Transportes e Infraestrutura</t>
  </si>
  <si>
    <t>BOCA DE BTTC D=1,00M (AC/BC)</t>
  </si>
  <si>
    <t>RUA 109 - BOLLANGER</t>
  </si>
  <si>
    <t>Secretário Municipal de Transportes e Infraestrtutura</t>
  </si>
  <si>
    <t>ADMINISTRAÇÃO LOCAL RUA 109 - BOLLANGER</t>
  </si>
  <si>
    <t>CANTEIRO DE OBRA RUA 109 - BOLLANGER</t>
  </si>
  <si>
    <t>MOBILIZAÇÃO EQUIPAMENTOS RUA 109 - BOLLANGER</t>
  </si>
  <si>
    <t>ESCAV., CARGA E TRANSPORTE DE MAT. 1ª CATEG. - C/ ESCAVADEIRA - (DT: 201 A 400M)</t>
  </si>
  <si>
    <t>Espessura Rachão (m)</t>
  </si>
  <si>
    <t>Área Rachão (m²)</t>
  </si>
  <si>
    <t>Comp. Rachão</t>
  </si>
  <si>
    <t>VOLUME DE CORTE (BOTA FORA) LEVANTAMENTO TOPOGRAFICO</t>
  </si>
  <si>
    <t>VOLUME DE RACHÃO (CONFORME PROJETO)</t>
  </si>
  <si>
    <t xml:space="preserve">BOCA-DE-LOBO, ALTURA MÉDIA DE 1,30 M (AC/BC) </t>
  </si>
  <si>
    <t>VOLUME DE CORTE (regularizar greide p/ sub leito)) LEVANTAMENTO TOPOGRAFICO</t>
  </si>
  <si>
    <t>VOLUME ATERRO -VOLUME DE CORTE (LEVANTAMENTO TOPOGRÁFICO)</t>
  </si>
  <si>
    <t>Taxa de Aplicação EAI (L/m²)</t>
  </si>
  <si>
    <t>Catalão, 31 de Janeiro de 2024</t>
  </si>
  <si>
    <r>
      <t>REFERÊNCIA: TABELA DE TERRAPLENAGEM, PAVIMENTAÇÃO E OBRAS DE ARTE ESPECIAIS - OUTUBRO/2023 - COM DESONERAÇÃO (T229) - TABELA DE PROJETOS E CONSULTORIA - T228 - OUTUBRO DE 2023 E TABELA ANP PRODUTO/REGIÃO NOVEMBRO /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2023.</t>
    </r>
  </si>
  <si>
    <t>Catalão, 31 de Janeio de 2024</t>
  </si>
  <si>
    <t>BDI (26,37%):</t>
  </si>
  <si>
    <t>Catalão, 31 de Janeiro  de 2024.</t>
  </si>
  <si>
    <t>Catalão, 31 de Janeiro de 2024.</t>
  </si>
  <si>
    <r>
      <t>REFERÊNCIA: TABELA DE TERRAPLENAGEM, PAVIMENTAÇÃO E OBRAS DE ARTE ESPECIAIS - OUTUBRO/2023 - COM DESONERAÇÃO (T229) -TABELA DE ADMINISTRAÇÃO CANTEIRO E MOBILIZAÇÃO -(T229) - OUTUBRO DE 2023 E TABELA ANP PRODUTO/ESTADO/ NOVEMBRO/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2023</t>
    </r>
  </si>
  <si>
    <t>Catalão, 31 Janeiro de 2024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</si>
  <si>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</si>
  <si>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</si>
  <si>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</si>
  <si>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</si>
  <si>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</si>
  <si>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</si>
  <si>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</si>
  <si>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</si>
  <si>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</si>
  <si>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</si>
  <si>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</si>
  <si>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</si>
  <si>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</si>
  <si>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</si>
  <si>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</si>
  <si>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</si>
  <si>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</si>
  <si>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</si>
  <si>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</si>
  <si>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</si>
  <si>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5.0</t>
  </si>
  <si>
    <t>5.1</t>
  </si>
  <si>
    <t>5.2</t>
  </si>
  <si>
    <t>5.3</t>
  </si>
  <si>
    <t>1.21</t>
  </si>
  <si>
    <t>PREFEITURA MUNICIPAL DE CATALAO</t>
  </si>
  <si>
    <t>SECRETARIA DE TRANSPORTES E INFRAESTRUTURA</t>
  </si>
  <si>
    <t>COMPOSIÇÃO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</si>
</sst>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4" borderId="0" xfId="0" applyFill="1"/>
    <xf numFmtId="0" fontId="2" fillId="0" borderId="4" xfId="0" applyFont="1" applyBorder="1"/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4" borderId="0" xfId="0" applyFont="1" applyFill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17" fontId="0" fillId="4" borderId="1" xfId="0" applyNumberForma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167" fontId="14" fillId="0" borderId="14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13" fillId="0" borderId="14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167" fontId="14" fillId="0" borderId="10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67" fontId="3" fillId="4" borderId="0" xfId="0" applyNumberFormat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9" fontId="14" fillId="0" borderId="2" xfId="0" applyNumberFormat="1" applyFont="1" applyBorder="1" applyAlignment="1">
      <alignment horizontal="center"/>
    </xf>
    <xf numFmtId="44" fontId="13" fillId="0" borderId="15" xfId="0" applyNumberFormat="1" applyFont="1" applyBorder="1" applyAlignment="1">
      <alignment horizontal="center"/>
    </xf>
    <xf numFmtId="16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0" xfId="0" applyNumberFormat="1" applyFont="1" applyFill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4" borderId="8" xfId="0" applyNumberFormat="1" applyFill="1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167" fontId="2" fillId="4" borderId="0" xfId="0" applyNumberFormat="1" applyFont="1" applyFill="1" applyAlignment="1">
      <alignment vertical="center" wrapText="1"/>
    </xf>
    <xf numFmtId="167" fontId="3" fillId="4" borderId="0" xfId="0" applyNumberFormat="1" applyFont="1" applyFill="1" applyAlignment="1">
      <alignment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167" fontId="13" fillId="0" borderId="12" xfId="0" applyNumberFormat="1" applyFont="1" applyBorder="1" applyAlignment="1">
      <alignment horizontal="center" vertical="center"/>
    </xf>
    <xf numFmtId="0" fontId="18" fillId="4" borderId="18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0" borderId="21" xfId="0" applyFont="1" applyBorder="1"/>
    <xf numFmtId="0" fontId="15" fillId="4" borderId="0" xfId="0" applyFont="1" applyFill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8" fillId="0" borderId="23" xfId="0" applyFont="1" applyBorder="1"/>
    <xf numFmtId="0" fontId="15" fillId="4" borderId="24" xfId="0" applyFont="1" applyFill="1" applyBorder="1" applyAlignment="1">
      <alignment vertical="center" wrapText="1"/>
    </xf>
    <xf numFmtId="167" fontId="15" fillId="0" borderId="26" xfId="0" applyNumberFormat="1" applyFont="1" applyBorder="1" applyAlignment="1">
      <alignment horizontal="center" vertical="center"/>
    </xf>
    <xf numFmtId="10" fontId="18" fillId="0" borderId="27" xfId="0" applyNumberFormat="1" applyFont="1" applyBorder="1" applyAlignment="1">
      <alignment horizontal="center" vertical="center"/>
    </xf>
    <xf numFmtId="0" fontId="15" fillId="4" borderId="29" xfId="0" applyFont="1" applyFill="1" applyBorder="1" applyAlignment="1">
      <alignment horizontal="right" vertical="center" wrapText="1"/>
    </xf>
    <xf numFmtId="0" fontId="15" fillId="4" borderId="30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0" fontId="15" fillId="0" borderId="32" xfId="0" applyNumberFormat="1" applyFon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/>
    </xf>
    <xf numFmtId="167" fontId="15" fillId="0" borderId="19" xfId="0" applyNumberFormat="1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/>
    </xf>
    <xf numFmtId="167" fontId="18" fillId="0" borderId="9" xfId="0" applyNumberFormat="1" applyFont="1" applyBorder="1" applyAlignment="1">
      <alignment horizontal="center" vertical="center"/>
    </xf>
    <xf numFmtId="167" fontId="0" fillId="0" borderId="0" xfId="0" applyNumberFormat="1"/>
    <xf numFmtId="10" fontId="0" fillId="0" borderId="0" xfId="0" applyNumberFormat="1"/>
    <xf numFmtId="9" fontId="15" fillId="0" borderId="26" xfId="0" applyNumberFormat="1" applyFont="1" applyBorder="1" applyAlignment="1">
      <alignment horizontal="center" vertical="center"/>
    </xf>
    <xf numFmtId="10" fontId="18" fillId="0" borderId="0" xfId="0" applyNumberFormat="1" applyFont="1" applyAlignment="1">
      <alignment horizontal="left" vertical="center"/>
    </xf>
    <xf numFmtId="10" fontId="0" fillId="0" borderId="0" xfId="0" applyNumberFormat="1" applyAlignment="1">
      <alignment horizontal="left"/>
    </xf>
    <xf numFmtId="0" fontId="1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0" xfId="0" applyFont="1"/>
    <xf numFmtId="4" fontId="18" fillId="0" borderId="0" xfId="0" applyNumberFormat="1" applyFont="1"/>
    <xf numFmtId="167" fontId="20" fillId="0" borderId="0" xfId="0" applyNumberFormat="1" applyFont="1"/>
    <xf numFmtId="0" fontId="2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 wrapText="1"/>
    </xf>
    <xf numFmtId="167" fontId="15" fillId="4" borderId="10" xfId="0" applyNumberFormat="1" applyFont="1" applyFill="1" applyBorder="1" applyAlignment="1">
      <alignment horizontal="center" vertical="center" wrapText="1"/>
    </xf>
    <xf numFmtId="167" fontId="3" fillId="4" borderId="6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 wrapText="1"/>
    </xf>
    <xf numFmtId="0" fontId="18" fillId="0" borderId="38" xfId="0" applyFont="1" applyBorder="1"/>
    <xf numFmtId="0" fontId="15" fillId="4" borderId="3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 vertical="center" wrapText="1"/>
    </xf>
    <xf numFmtId="167" fontId="3" fillId="4" borderId="8" xfId="0" applyNumberFormat="1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7" fontId="3" fillId="4" borderId="0" xfId="0" applyNumberFormat="1" applyFont="1" applyFill="1" applyAlignment="1">
      <alignment horizontal="righ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5" fillId="4" borderId="30" xfId="0" applyFont="1" applyFill="1" applyBorder="1" applyAlignment="1">
      <alignment horizontal="right" vertical="center" wrapText="1"/>
    </xf>
    <xf numFmtId="167" fontId="19" fillId="4" borderId="29" xfId="0" applyNumberFormat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right" vertical="center" wrapText="1"/>
    </xf>
    <xf numFmtId="0" fontId="19" fillId="4" borderId="31" xfId="0" applyFont="1" applyFill="1" applyBorder="1" applyAlignment="1">
      <alignment horizontal="right" vertical="center" wrapText="1"/>
    </xf>
    <xf numFmtId="0" fontId="19" fillId="4" borderId="30" xfId="0" applyFont="1" applyFill="1" applyBorder="1" applyAlignment="1">
      <alignment horizontal="right" vertical="center" wrapText="1"/>
    </xf>
    <xf numFmtId="9" fontId="19" fillId="4" borderId="29" xfId="3" applyFont="1" applyFill="1" applyBorder="1" applyAlignment="1">
      <alignment horizontal="center" vertical="center" wrapText="1"/>
    </xf>
    <xf numFmtId="9" fontId="19" fillId="4" borderId="31" xfId="3" applyFont="1" applyFill="1" applyBorder="1" applyAlignment="1">
      <alignment horizontal="center" vertical="center" wrapText="1"/>
    </xf>
    <xf numFmtId="9" fontId="19" fillId="4" borderId="30" xfId="3" applyFont="1" applyFill="1" applyBorder="1" applyAlignment="1">
      <alignment horizontal="center" vertical="center" wrapText="1"/>
    </xf>
    <xf numFmtId="10" fontId="15" fillId="4" borderId="29" xfId="0" applyNumberFormat="1" applyFont="1" applyFill="1" applyBorder="1" applyAlignment="1">
      <alignment horizontal="center" vertical="center" wrapText="1"/>
    </xf>
    <xf numFmtId="10" fontId="15" fillId="4" borderId="31" xfId="0" applyNumberFormat="1" applyFont="1" applyFill="1" applyBorder="1" applyAlignment="1">
      <alignment horizontal="center" vertical="center" wrapText="1"/>
    </xf>
    <xf numFmtId="10" fontId="15" fillId="4" borderId="30" xfId="0" applyNumberFormat="1" applyFont="1" applyFill="1" applyBorder="1" applyAlignment="1">
      <alignment horizontal="center" vertical="center" wrapText="1"/>
    </xf>
    <xf numFmtId="9" fontId="18" fillId="6" borderId="28" xfId="0" applyNumberFormat="1" applyFont="1" applyFill="1" applyBorder="1" applyAlignment="1">
      <alignment horizontal="center" vertical="center" wrapText="1"/>
    </xf>
    <xf numFmtId="9" fontId="18" fillId="6" borderId="9" xfId="0" applyNumberFormat="1" applyFont="1" applyFill="1" applyBorder="1" applyAlignment="1">
      <alignment horizontal="center" vertical="center" wrapText="1"/>
    </xf>
    <xf numFmtId="9" fontId="18" fillId="6" borderId="22" xfId="0" applyNumberFormat="1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167" fontId="15" fillId="4" borderId="29" xfId="0" applyNumberFormat="1" applyFont="1" applyFill="1" applyBorder="1" applyAlignment="1">
      <alignment horizontal="center" vertical="center" wrapText="1"/>
    </xf>
    <xf numFmtId="167" fontId="15" fillId="4" borderId="31" xfId="0" applyNumberFormat="1" applyFont="1" applyFill="1" applyBorder="1" applyAlignment="1">
      <alignment horizontal="center" vertical="center" wrapText="1"/>
    </xf>
    <xf numFmtId="167" fontId="15" fillId="4" borderId="30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Normal 3" xfId="1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20021</xdr:rowOff>
    </xdr:from>
    <xdr:ext cx="2181917" cy="599103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0" y="20021"/>
          <a:ext cx="2181917" cy="59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6667" cy="599103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5" t="14285" b="8572"/>
        <a:stretch/>
      </xdr:blipFill>
      <xdr:spPr bwMode="auto">
        <a:xfrm>
          <a:off x="0" y="0"/>
          <a:ext cx="2086667" cy="59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52700" cy="735067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0" y="0"/>
          <a:ext cx="2552700" cy="73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57150</xdr:rowOff>
    </xdr:from>
    <xdr:ext cx="1695450" cy="666749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0"/>
          <a:ext cx="169545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295276</xdr:colOff>
      <xdr:row>4</xdr:row>
      <xdr:rowOff>102808</xdr:rowOff>
    </xdr:from>
    <xdr:to>
      <xdr:col>10</xdr:col>
      <xdr:colOff>1047751</xdr:colOff>
      <xdr:row>27</xdr:row>
      <xdr:rowOff>143599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874333"/>
          <a:ext cx="7067550" cy="4422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C23" sqref="C23"/>
    </sheetView>
  </sheetViews>
  <sheetFormatPr defaultColWidth="8.85546875" defaultRowHeight="15" x14ac:dyDescent="0.25"/>
  <cols>
    <col min="1" max="1" width="31" customWidth="1"/>
    <col min="2" max="2" width="20.42578125" customWidth="1"/>
    <col min="3" max="3" width="19.85546875" bestFit="1" customWidth="1"/>
    <col min="4" max="4" width="26" customWidth="1"/>
    <col min="5" max="5" width="20.7109375" customWidth="1"/>
    <col min="6" max="6" width="18.28515625" customWidth="1"/>
    <col min="9" max="9" width="7.42578125" customWidth="1"/>
    <col min="11" max="11" width="8.42578125" customWidth="1"/>
  </cols>
  <sheetData>
    <row r="1" spans="1:11" ht="17.25" customHeight="1" x14ac:dyDescent="0.25">
      <c r="A1" s="190" t="s">
        <v>236</v>
      </c>
      <c r="B1" s="190"/>
      <c r="C1" s="190"/>
      <c r="D1" s="7"/>
      <c r="E1" s="7"/>
      <c r="F1" s="7"/>
    </row>
    <row r="2" spans="1:11" ht="17.25" x14ac:dyDescent="0.25">
      <c r="A2" s="53" t="s">
        <v>47</v>
      </c>
      <c r="B2" s="53" t="s">
        <v>56</v>
      </c>
      <c r="C2" s="5"/>
      <c r="D2" s="6"/>
      <c r="E2" s="6"/>
      <c r="F2" s="6"/>
    </row>
    <row r="3" spans="1:11" ht="36" customHeight="1" x14ac:dyDescent="0.25">
      <c r="A3" s="39" t="s">
        <v>31</v>
      </c>
      <c r="B3" s="39" t="s">
        <v>32</v>
      </c>
      <c r="C3" s="39" t="s">
        <v>33</v>
      </c>
      <c r="D3" s="39" t="s">
        <v>34</v>
      </c>
      <c r="E3" s="23" t="s">
        <v>189</v>
      </c>
      <c r="F3" s="49" t="s">
        <v>188</v>
      </c>
    </row>
    <row r="4" spans="1:11" x14ac:dyDescent="0.25">
      <c r="A4" s="122">
        <v>165.08</v>
      </c>
      <c r="B4" s="123">
        <v>7</v>
      </c>
      <c r="C4" s="123">
        <v>2</v>
      </c>
      <c r="D4" s="123">
        <v>1</v>
      </c>
      <c r="E4" s="38">
        <v>165.08</v>
      </c>
      <c r="F4" s="24">
        <v>0</v>
      </c>
    </row>
    <row r="5" spans="1:11" ht="30" x14ac:dyDescent="0.25">
      <c r="A5" s="123" t="s">
        <v>35</v>
      </c>
      <c r="B5" s="123" t="s">
        <v>36</v>
      </c>
      <c r="C5" s="123" t="s">
        <v>40</v>
      </c>
      <c r="D5" s="123" t="s">
        <v>203</v>
      </c>
      <c r="E5" s="38" t="s">
        <v>42</v>
      </c>
      <c r="F5" s="24" t="s">
        <v>41</v>
      </c>
      <c r="J5" s="56"/>
      <c r="K5" s="56"/>
    </row>
    <row r="6" spans="1:11" x14ac:dyDescent="0.25">
      <c r="A6" s="123">
        <v>0.1</v>
      </c>
      <c r="B6" s="123">
        <v>1</v>
      </c>
      <c r="C6" s="124">
        <v>0</v>
      </c>
      <c r="D6" s="124">
        <v>0.2</v>
      </c>
      <c r="E6" s="24">
        <v>1.25</v>
      </c>
      <c r="F6" s="24">
        <v>1.25</v>
      </c>
      <c r="J6" s="48"/>
    </row>
    <row r="7" spans="1:11" ht="30" customHeight="1" x14ac:dyDescent="0.25">
      <c r="A7" s="123" t="s">
        <v>43</v>
      </c>
      <c r="B7" s="123" t="s">
        <v>197</v>
      </c>
      <c r="C7" s="123" t="s">
        <v>44</v>
      </c>
      <c r="D7" s="123" t="s">
        <v>45</v>
      </c>
      <c r="E7" s="24" t="s">
        <v>46</v>
      </c>
      <c r="F7" s="24" t="s">
        <v>215</v>
      </c>
      <c r="J7" s="56"/>
    </row>
    <row r="8" spans="1:11" ht="17.25" x14ac:dyDescent="0.25">
      <c r="A8" s="123">
        <v>0.2</v>
      </c>
      <c r="B8" s="123">
        <v>0</v>
      </c>
      <c r="C8" s="123">
        <v>15</v>
      </c>
      <c r="D8" s="123">
        <v>0.03</v>
      </c>
      <c r="E8" s="38">
        <v>0.3</v>
      </c>
      <c r="F8" s="121">
        <v>165.08</v>
      </c>
      <c r="G8" s="7"/>
      <c r="H8" s="7"/>
      <c r="I8" s="7"/>
    </row>
    <row r="9" spans="1:11" ht="30" x14ac:dyDescent="0.25">
      <c r="A9" s="50" t="s">
        <v>51</v>
      </c>
      <c r="B9" s="50" t="s">
        <v>48</v>
      </c>
      <c r="C9" s="125" t="s">
        <v>49</v>
      </c>
      <c r="D9" s="50" t="s">
        <v>50</v>
      </c>
      <c r="E9" s="23" t="s">
        <v>52</v>
      </c>
      <c r="F9" s="41" t="s">
        <v>204</v>
      </c>
      <c r="G9" s="7"/>
      <c r="H9" s="7"/>
      <c r="I9" s="7"/>
    </row>
    <row r="10" spans="1:11" x14ac:dyDescent="0.25">
      <c r="A10" s="124">
        <v>2.4</v>
      </c>
      <c r="B10" s="124">
        <v>45.6</v>
      </c>
      <c r="C10" s="126">
        <v>27.8</v>
      </c>
      <c r="D10" s="120">
        <v>0.94799999999999995</v>
      </c>
      <c r="E10" s="24">
        <v>1.4</v>
      </c>
      <c r="F10" s="51">
        <v>165.08</v>
      </c>
      <c r="G10" s="189"/>
      <c r="H10" s="189"/>
      <c r="I10" s="189"/>
    </row>
    <row r="11" spans="1:11" ht="30" x14ac:dyDescent="0.25">
      <c r="A11" s="23" t="s">
        <v>253</v>
      </c>
      <c r="B11" s="23" t="s">
        <v>53</v>
      </c>
      <c r="C11" s="23" t="s">
        <v>54</v>
      </c>
      <c r="D11" s="39" t="s">
        <v>221</v>
      </c>
      <c r="E11" s="23" t="s">
        <v>202</v>
      </c>
      <c r="F11" s="40" t="s">
        <v>200</v>
      </c>
      <c r="G11" s="188"/>
      <c r="H11" s="188"/>
      <c r="I11" s="188"/>
    </row>
    <row r="12" spans="1:11" x14ac:dyDescent="0.25">
      <c r="A12" s="24">
        <v>1</v>
      </c>
      <c r="B12" s="24">
        <v>0.5</v>
      </c>
      <c r="C12" s="113">
        <v>5.1999999999999998E-2</v>
      </c>
      <c r="D12" s="167">
        <v>718.62</v>
      </c>
      <c r="E12" s="166">
        <f>A4*F4*0.2</f>
        <v>0</v>
      </c>
      <c r="F12" s="52">
        <v>1155.56</v>
      </c>
      <c r="G12" s="188"/>
      <c r="H12" s="188"/>
      <c r="I12" s="188"/>
    </row>
    <row r="13" spans="1:11" ht="27" customHeight="1" x14ac:dyDescent="0.25">
      <c r="A13" s="23" t="s">
        <v>246</v>
      </c>
      <c r="B13" s="181" t="s">
        <v>245</v>
      </c>
      <c r="C13" s="182" t="s">
        <v>247</v>
      </c>
      <c r="D13" s="23" t="s">
        <v>222</v>
      </c>
      <c r="G13" s="188"/>
      <c r="H13" s="188"/>
      <c r="I13" s="188"/>
    </row>
    <row r="14" spans="1:11" x14ac:dyDescent="0.25">
      <c r="A14" s="24">
        <v>883.60400000000004</v>
      </c>
      <c r="B14" s="180">
        <v>0.5</v>
      </c>
      <c r="C14" s="180">
        <v>65</v>
      </c>
      <c r="D14" s="168">
        <v>1417.62</v>
      </c>
      <c r="G14" s="188"/>
      <c r="H14" s="188"/>
      <c r="I14" s="188"/>
    </row>
    <row r="15" spans="1:11" x14ac:dyDescent="0.25">
      <c r="G15" s="188"/>
      <c r="H15" s="188"/>
      <c r="I15" s="188"/>
    </row>
    <row r="16" spans="1:11" x14ac:dyDescent="0.25">
      <c r="G16" s="189"/>
      <c r="H16" s="189"/>
      <c r="I16" s="189"/>
    </row>
    <row r="17" spans="4:14" x14ac:dyDescent="0.25">
      <c r="D17">
        <f>'MEMÓRIA DE CÁLCULO'!$F$62</f>
        <v>293137.942523951</v>
      </c>
      <c r="G17" s="187"/>
      <c r="H17" s="187"/>
      <c r="I17" s="187"/>
    </row>
    <row r="18" spans="4:14" x14ac:dyDescent="0.25">
      <c r="G18" s="189"/>
      <c r="H18" s="189"/>
      <c r="I18" s="189"/>
    </row>
    <row r="19" spans="4:14" x14ac:dyDescent="0.25">
      <c r="G19" s="187"/>
      <c r="H19" s="187"/>
      <c r="I19" s="187"/>
    </row>
    <row r="26" spans="4:14" ht="17.25" customHeight="1" x14ac:dyDescent="0.25">
      <c r="J26" s="7"/>
      <c r="K26" s="7"/>
      <c r="L26" s="7"/>
      <c r="M26" s="7"/>
      <c r="N26" s="7"/>
    </row>
    <row r="27" spans="4:14" ht="17.25" customHeight="1" x14ac:dyDescent="0.25">
      <c r="J27" s="7"/>
      <c r="K27" s="7"/>
      <c r="L27" s="7"/>
      <c r="M27" s="7"/>
      <c r="N27" s="7"/>
    </row>
    <row r="28" spans="4:14" ht="15" customHeight="1" x14ac:dyDescent="0.25">
      <c r="J28" s="189"/>
      <c r="K28" s="189"/>
      <c r="L28" s="189"/>
      <c r="M28" s="189"/>
      <c r="N28" s="189"/>
    </row>
    <row r="29" spans="4:14" ht="15" customHeight="1" x14ac:dyDescent="0.25">
      <c r="J29" s="188"/>
      <c r="K29" s="188"/>
      <c r="L29" s="188"/>
      <c r="M29" s="188"/>
      <c r="N29" s="188"/>
    </row>
    <row r="30" spans="4:14" ht="15" customHeight="1" x14ac:dyDescent="0.25">
      <c r="J30" s="188"/>
      <c r="K30" s="188"/>
      <c r="L30" s="188"/>
      <c r="M30" s="188"/>
      <c r="N30" s="188"/>
    </row>
    <row r="31" spans="4:14" x14ac:dyDescent="0.25">
      <c r="J31" s="188"/>
      <c r="K31" s="188"/>
      <c r="L31" s="188"/>
      <c r="M31" s="188"/>
      <c r="N31" s="188"/>
    </row>
    <row r="32" spans="4:14" ht="15" customHeight="1" x14ac:dyDescent="0.25">
      <c r="J32" s="188"/>
      <c r="K32" s="188"/>
      <c r="L32" s="188"/>
      <c r="M32" s="188"/>
      <c r="N32" s="188"/>
    </row>
    <row r="33" spans="10:14" x14ac:dyDescent="0.25">
      <c r="J33" s="188"/>
      <c r="K33" s="188"/>
      <c r="L33" s="188"/>
      <c r="M33" s="188"/>
      <c r="N33" s="188"/>
    </row>
    <row r="34" spans="10:14" x14ac:dyDescent="0.25">
      <c r="J34" s="189"/>
      <c r="K34" s="189"/>
      <c r="L34" s="26"/>
      <c r="M34" s="189"/>
      <c r="N34" s="189"/>
    </row>
    <row r="35" spans="10:14" x14ac:dyDescent="0.25">
      <c r="J35" s="188"/>
      <c r="K35" s="188"/>
      <c r="L35" s="17"/>
      <c r="M35" s="188"/>
      <c r="N35" s="188"/>
    </row>
    <row r="36" spans="10:14" ht="21" customHeight="1" x14ac:dyDescent="0.25">
      <c r="J36" s="189"/>
      <c r="K36" s="189"/>
      <c r="L36" s="26"/>
      <c r="M36" s="189"/>
      <c r="N36" s="189"/>
    </row>
    <row r="37" spans="10:14" ht="45" customHeight="1" x14ac:dyDescent="0.25">
      <c r="J37" s="186"/>
      <c r="K37" s="186"/>
      <c r="L37" s="114"/>
      <c r="M37" s="186"/>
      <c r="N37" s="186"/>
    </row>
    <row r="38" spans="10:14" ht="15" customHeight="1" x14ac:dyDescent="0.25"/>
  </sheetData>
  <mergeCells count="31">
    <mergeCell ref="A1:C1"/>
    <mergeCell ref="L29:N29"/>
    <mergeCell ref="G12:I12"/>
    <mergeCell ref="J30:K30"/>
    <mergeCell ref="L30:N30"/>
    <mergeCell ref="G11:I11"/>
    <mergeCell ref="J29:K29"/>
    <mergeCell ref="G10:I10"/>
    <mergeCell ref="J28:K28"/>
    <mergeCell ref="L28:N28"/>
    <mergeCell ref="G14:I14"/>
    <mergeCell ref="G13:I13"/>
    <mergeCell ref="G17:I17"/>
    <mergeCell ref="G16:I16"/>
    <mergeCell ref="G15:I15"/>
    <mergeCell ref="M37:N37"/>
    <mergeCell ref="G19:I19"/>
    <mergeCell ref="J37:K37"/>
    <mergeCell ref="M35:N35"/>
    <mergeCell ref="G18:I18"/>
    <mergeCell ref="J36:K36"/>
    <mergeCell ref="M36:N36"/>
    <mergeCell ref="J35:K35"/>
    <mergeCell ref="J32:K32"/>
    <mergeCell ref="L32:N32"/>
    <mergeCell ref="J31:K31"/>
    <mergeCell ref="M34:N34"/>
    <mergeCell ref="L33:N33"/>
    <mergeCell ref="J34:K34"/>
    <mergeCell ref="J33:K33"/>
    <mergeCell ref="L31:N31"/>
  </mergeCells>
  <dataValidations disablePrompts="1" count="2">
    <dataValidation type="list" allowBlank="1" showInputMessage="1" showErrorMessage="1" promptTitle="SELECIONE O TIPO DE PERFIL " prompt="SELECIONE O TIPO DE PERFIL " sqref="B2">
      <formula1>"Abaulado,Não-Abaulado"</formula1>
    </dataValidation>
    <dataValidation type="list" allowBlank="1" showInputMessage="1" showErrorMessage="1" promptTitle="SELECIONE O TIPO DE PERFIL " prompt="SELECIONE O TIPO DE PERFIL " sqref="C2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7"/>
  <sheetViews>
    <sheetView showGridLines="0" topLeftCell="A49" zoomScale="115" zoomScaleNormal="115" workbookViewId="0">
      <selection activeCell="D14" sqref="D14:F14"/>
    </sheetView>
  </sheetViews>
  <sheetFormatPr defaultColWidth="8.85546875" defaultRowHeight="15" x14ac:dyDescent="0.25"/>
  <cols>
    <col min="1" max="1" width="5.42578125" customWidth="1"/>
    <col min="2" max="2" width="9.42578125" customWidth="1"/>
    <col min="3" max="3" width="7.42578125" customWidth="1"/>
    <col min="5" max="5" width="9.140625" customWidth="1"/>
    <col min="6" max="6" width="16" customWidth="1"/>
    <col min="7" max="7" width="6.85546875" bestFit="1" customWidth="1"/>
    <col min="8" max="8" width="49.28515625" customWidth="1"/>
    <col min="9" max="9" width="12.7109375" style="48" customWidth="1"/>
    <col min="10" max="10" width="11.140625" customWidth="1"/>
    <col min="11" max="11" width="13.28515625" customWidth="1"/>
    <col min="12" max="12" width="4.28515625" customWidth="1"/>
    <col min="13" max="13" width="6.28515625" customWidth="1"/>
    <col min="14" max="14" width="14.42578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42578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17.25" customHeight="1" x14ac:dyDescent="0.25">
      <c r="A1" s="191"/>
      <c r="B1" s="192"/>
      <c r="C1" s="192"/>
      <c r="D1" s="192"/>
      <c r="E1" s="11"/>
      <c r="F1" s="231" t="s">
        <v>88</v>
      </c>
      <c r="G1" s="231"/>
      <c r="H1" s="231"/>
      <c r="I1" s="231"/>
      <c r="J1" s="231"/>
      <c r="K1" s="232"/>
      <c r="L1" s="1"/>
      <c r="M1" s="1"/>
    </row>
    <row r="2" spans="1:21" ht="15" customHeight="1" x14ac:dyDescent="0.25">
      <c r="A2" s="233" t="s">
        <v>234</v>
      </c>
      <c r="B2" s="234"/>
      <c r="C2" s="234"/>
      <c r="D2" s="234"/>
      <c r="E2" s="201"/>
      <c r="F2" s="201"/>
      <c r="G2" s="201"/>
      <c r="H2" s="201"/>
      <c r="I2" s="201"/>
      <c r="J2" s="201"/>
      <c r="K2" s="202"/>
      <c r="L2" s="1"/>
      <c r="M2" s="1"/>
    </row>
    <row r="3" spans="1:21" ht="15" customHeight="1" x14ac:dyDescent="0.25">
      <c r="A3" s="200" t="s">
        <v>93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1"/>
      <c r="M3" s="1"/>
    </row>
    <row r="4" spans="1:21" ht="12" customHeight="1" x14ac:dyDescent="0.25">
      <c r="A4" s="200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1"/>
      <c r="M4" s="1"/>
    </row>
    <row r="5" spans="1:21" ht="22.5" customHeight="1" x14ac:dyDescent="0.25">
      <c r="A5" s="200" t="s">
        <v>260</v>
      </c>
      <c r="B5" s="201"/>
      <c r="C5" s="201"/>
      <c r="D5" s="201"/>
      <c r="E5" s="201"/>
      <c r="F5" s="201"/>
      <c r="G5" s="201"/>
      <c r="H5" s="201"/>
      <c r="I5" s="201"/>
      <c r="J5" s="201"/>
      <c r="K5" s="202"/>
      <c r="L5" s="1"/>
      <c r="M5" s="1"/>
      <c r="Q5" s="189"/>
      <c r="R5" s="189"/>
      <c r="S5" s="189"/>
      <c r="T5" s="189"/>
      <c r="U5" s="189"/>
    </row>
    <row r="6" spans="1:21" ht="15.75" customHeight="1" x14ac:dyDescent="0.2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1"/>
      <c r="M6" s="1"/>
    </row>
    <row r="7" spans="1:21" ht="15.75" customHeight="1" x14ac:dyDescent="0.25">
      <c r="A7" s="8" t="s">
        <v>27</v>
      </c>
      <c r="B7" s="32" t="s">
        <v>2</v>
      </c>
      <c r="C7" s="32" t="s">
        <v>3</v>
      </c>
      <c r="D7" s="194" t="s">
        <v>235</v>
      </c>
      <c r="E7" s="195"/>
      <c r="F7" s="196"/>
      <c r="G7" s="32" t="s">
        <v>4</v>
      </c>
      <c r="H7" s="32" t="s">
        <v>5</v>
      </c>
      <c r="I7" s="44" t="s">
        <v>6</v>
      </c>
      <c r="J7" s="128" t="s">
        <v>14</v>
      </c>
      <c r="K7" s="128" t="s">
        <v>15</v>
      </c>
      <c r="L7" s="1"/>
      <c r="M7" s="1"/>
    </row>
    <row r="8" spans="1:21" ht="15.75" customHeight="1" x14ac:dyDescent="0.25">
      <c r="A8" s="34" t="s">
        <v>262</v>
      </c>
      <c r="B8" s="29" t="s">
        <v>201</v>
      </c>
      <c r="C8" s="29">
        <v>44001</v>
      </c>
      <c r="D8" s="191" t="s">
        <v>171</v>
      </c>
      <c r="E8" s="192"/>
      <c r="F8" s="193"/>
      <c r="G8" s="29" t="s">
        <v>7</v>
      </c>
      <c r="H8" s="29" t="s">
        <v>37</v>
      </c>
      <c r="I8" s="45">
        <f>'DADOS RECAPEMENTO'!A4*('DADOS RECAPEMENTO'!B4+'DADOS RECAPEMENTO'!C4)</f>
        <v>1485.72</v>
      </c>
      <c r="J8" s="33">
        <f>ORÇAMENTO!I7</f>
        <v>0.27</v>
      </c>
      <c r="K8" s="33">
        <f>I8*J8</f>
        <v>401.14440000000002</v>
      </c>
      <c r="L8" s="1"/>
      <c r="M8" s="1"/>
    </row>
    <row r="9" spans="1:21" ht="15.75" customHeight="1" x14ac:dyDescent="0.25">
      <c r="A9" s="34" t="s">
        <v>263</v>
      </c>
      <c r="B9" s="29" t="s">
        <v>201</v>
      </c>
      <c r="C9" s="29">
        <v>40005</v>
      </c>
      <c r="D9" s="191" t="s">
        <v>13</v>
      </c>
      <c r="E9" s="192"/>
      <c r="F9" s="193"/>
      <c r="G9" s="29" t="s">
        <v>8</v>
      </c>
      <c r="H9" s="30" t="s">
        <v>38</v>
      </c>
      <c r="I9" s="46">
        <f>I8*'DADOS RECAPEMENTO'!A6</f>
        <v>148.572</v>
      </c>
      <c r="J9" s="33">
        <v>2.85</v>
      </c>
      <c r="K9" s="33">
        <f t="shared" ref="K9:K27" si="0">I9*J9</f>
        <v>423.43020000000001</v>
      </c>
      <c r="L9" s="1"/>
      <c r="M9" s="1"/>
    </row>
    <row r="10" spans="1:21" ht="18" customHeight="1" x14ac:dyDescent="0.25">
      <c r="A10" s="34" t="s">
        <v>264</v>
      </c>
      <c r="B10" s="29" t="s">
        <v>201</v>
      </c>
      <c r="C10" s="29">
        <v>40006</v>
      </c>
      <c r="D10" s="191" t="s">
        <v>161</v>
      </c>
      <c r="E10" s="192"/>
      <c r="F10" s="193"/>
      <c r="G10" s="29" t="s">
        <v>10</v>
      </c>
      <c r="H10" s="30" t="s">
        <v>39</v>
      </c>
      <c r="I10" s="45">
        <f>I9*'DADOS RECAPEMENTO'!B6</f>
        <v>148.572</v>
      </c>
      <c r="J10" s="33">
        <v>2.76</v>
      </c>
      <c r="K10" s="33">
        <f t="shared" si="0"/>
        <v>410.05871999999999</v>
      </c>
      <c r="L10" s="1"/>
      <c r="M10" s="1"/>
    </row>
    <row r="11" spans="1:21" ht="23.25" customHeight="1" x14ac:dyDescent="0.25">
      <c r="A11" s="34" t="s">
        <v>265</v>
      </c>
      <c r="B11" s="29" t="s">
        <v>201</v>
      </c>
      <c r="C11" s="29">
        <v>40016</v>
      </c>
      <c r="D11" s="197" t="s">
        <v>244</v>
      </c>
      <c r="E11" s="198"/>
      <c r="F11" s="199"/>
      <c r="G11" s="29" t="s">
        <v>8</v>
      </c>
      <c r="H11" s="30" t="s">
        <v>251</v>
      </c>
      <c r="I11" s="45">
        <f>'DADOS RECAPEMENTO'!D12</f>
        <v>718.62</v>
      </c>
      <c r="J11" s="33">
        <v>9.69</v>
      </c>
      <c r="K11" s="33">
        <f t="shared" si="0"/>
        <v>6963.4277999999995</v>
      </c>
      <c r="L11" s="1"/>
      <c r="M11" s="1"/>
    </row>
    <row r="12" spans="1:21" ht="23.25" customHeight="1" x14ac:dyDescent="0.25">
      <c r="A12" s="34" t="s">
        <v>266</v>
      </c>
      <c r="B12" s="29" t="s">
        <v>201</v>
      </c>
      <c r="C12" s="29">
        <v>40086</v>
      </c>
      <c r="D12" s="228" t="s">
        <v>223</v>
      </c>
      <c r="E12" s="229"/>
      <c r="F12" s="230"/>
      <c r="G12" s="29" t="s">
        <v>8</v>
      </c>
      <c r="H12" s="30" t="s">
        <v>248</v>
      </c>
      <c r="I12" s="45">
        <f>'DADOS RECAPEMENTO'!A14*'DADOS RECAPEMENTO'!B14</f>
        <v>441.80200000000002</v>
      </c>
      <c r="J12" s="33">
        <v>24.28</v>
      </c>
      <c r="K12" s="33">
        <f>J12*I12</f>
        <v>10726.952560000002</v>
      </c>
      <c r="L12" s="1"/>
      <c r="M12" s="1"/>
    </row>
    <row r="13" spans="1:21" ht="23.25" customHeight="1" x14ac:dyDescent="0.25">
      <c r="A13" s="34" t="s">
        <v>267</v>
      </c>
      <c r="B13" s="29" t="s">
        <v>201</v>
      </c>
      <c r="C13" s="29">
        <v>40455</v>
      </c>
      <c r="D13" s="191" t="s">
        <v>170</v>
      </c>
      <c r="E13" s="192"/>
      <c r="F13" s="193"/>
      <c r="G13" s="29" t="s">
        <v>10</v>
      </c>
      <c r="H13" s="30" t="s">
        <v>249</v>
      </c>
      <c r="I13" s="45">
        <f>I14*'DADOS RECAPEMENTO'!C10</f>
        <v>12282.095600000001</v>
      </c>
      <c r="J13" s="33">
        <v>1.49</v>
      </c>
      <c r="K13" s="33">
        <f t="shared" ref="K13" si="1">I13*J13</f>
        <v>18300.322444000001</v>
      </c>
      <c r="L13" s="1"/>
      <c r="M13" s="1"/>
    </row>
    <row r="14" spans="1:21" ht="23.25" customHeight="1" x14ac:dyDescent="0.25">
      <c r="A14" s="34" t="s">
        <v>268</v>
      </c>
      <c r="B14" s="29" t="s">
        <v>201</v>
      </c>
      <c r="C14" s="29">
        <v>40140</v>
      </c>
      <c r="D14" s="191" t="s">
        <v>216</v>
      </c>
      <c r="E14" s="192"/>
      <c r="F14" s="193"/>
      <c r="G14" s="29" t="s">
        <v>8</v>
      </c>
      <c r="H14" s="30" t="s">
        <v>249</v>
      </c>
      <c r="I14" s="45">
        <f>I12</f>
        <v>441.80200000000002</v>
      </c>
      <c r="J14" s="33">
        <v>107.19</v>
      </c>
      <c r="K14" s="33">
        <f t="shared" ref="K14:K15" si="2">I14*J14</f>
        <v>47356.756379999999</v>
      </c>
      <c r="L14" s="1"/>
      <c r="M14" s="1"/>
    </row>
    <row r="15" spans="1:21" ht="23.25" customHeight="1" x14ac:dyDescent="0.25">
      <c r="A15" s="34" t="s">
        <v>269</v>
      </c>
      <c r="B15" s="29" t="s">
        <v>201</v>
      </c>
      <c r="C15" s="29">
        <v>40316</v>
      </c>
      <c r="D15" s="191" t="s">
        <v>163</v>
      </c>
      <c r="E15" s="192"/>
      <c r="F15" s="193"/>
      <c r="G15" s="29" t="s">
        <v>8</v>
      </c>
      <c r="H15" s="30" t="s">
        <v>252</v>
      </c>
      <c r="I15" s="45">
        <f>'DADOS RECAPEMENTO'!D14-'DADOS RECAPEMENTO'!D12</f>
        <v>698.99999999999989</v>
      </c>
      <c r="J15" s="33">
        <v>11.49</v>
      </c>
      <c r="K15" s="33">
        <f t="shared" si="2"/>
        <v>8031.5099999999984</v>
      </c>
      <c r="L15" s="1"/>
      <c r="M15" s="1"/>
    </row>
    <row r="16" spans="1:21" ht="24" customHeight="1" x14ac:dyDescent="0.25">
      <c r="A16" s="34" t="s">
        <v>270</v>
      </c>
      <c r="B16" s="29" t="s">
        <v>201</v>
      </c>
      <c r="C16" s="42">
        <v>40101</v>
      </c>
      <c r="D16" s="225" t="s">
        <v>85</v>
      </c>
      <c r="E16" s="226"/>
      <c r="F16" s="227"/>
      <c r="G16" s="42" t="s">
        <v>8</v>
      </c>
      <c r="H16" s="30" t="s">
        <v>86</v>
      </c>
      <c r="I16" s="43">
        <f>I15+I11</f>
        <v>1417.62</v>
      </c>
      <c r="J16" s="33">
        <v>6.38</v>
      </c>
      <c r="K16" s="33">
        <f t="shared" ref="K16" si="3">I16*J16</f>
        <v>9044.4155999999984</v>
      </c>
      <c r="L16" s="1"/>
      <c r="M16" s="1"/>
    </row>
    <row r="17" spans="1:13" ht="27.75" customHeight="1" x14ac:dyDescent="0.25">
      <c r="A17" s="34" t="s">
        <v>271</v>
      </c>
      <c r="B17" s="29" t="s">
        <v>201</v>
      </c>
      <c r="C17" s="29">
        <v>40310</v>
      </c>
      <c r="D17" s="191" t="s">
        <v>199</v>
      </c>
      <c r="E17" s="192"/>
      <c r="F17" s="193"/>
      <c r="G17" s="29" t="s">
        <v>7</v>
      </c>
      <c r="H17" s="30" t="s">
        <v>190</v>
      </c>
      <c r="I17" s="45">
        <f>('DADOS RECAPEMENTO'!A4-'DADOS RECAPEMENTO'!C14)*('DADOS RECAPEMENTO'!B4+'DADOS RECAPEMENTO'!D4)</f>
        <v>800.6400000000001</v>
      </c>
      <c r="J17" s="33">
        <v>2.88</v>
      </c>
      <c r="K17" s="33">
        <f t="shared" si="0"/>
        <v>2305.8432000000003</v>
      </c>
      <c r="L17" s="1"/>
      <c r="M17" s="1"/>
    </row>
    <row r="18" spans="1:13" ht="29.25" customHeight="1" x14ac:dyDescent="0.25">
      <c r="A18" s="34" t="s">
        <v>272</v>
      </c>
      <c r="B18" s="29" t="s">
        <v>201</v>
      </c>
      <c r="C18" s="29">
        <v>40316</v>
      </c>
      <c r="D18" s="191" t="s">
        <v>163</v>
      </c>
      <c r="E18" s="192"/>
      <c r="F18" s="193"/>
      <c r="G18" s="29" t="s">
        <v>8</v>
      </c>
      <c r="H18" s="30" t="s">
        <v>173</v>
      </c>
      <c r="I18" s="45">
        <f>'DADOS RECAPEMENTO'!A4*('DADOS RECAPEMENTO'!B4+'DADOS RECAPEMENTO'!D4)*'DADOS RECAPEMENTO'!A8</f>
        <v>264.12800000000004</v>
      </c>
      <c r="J18" s="33">
        <v>11.49</v>
      </c>
      <c r="K18" s="33">
        <f t="shared" si="0"/>
        <v>3034.8307200000004</v>
      </c>
      <c r="L18" s="1"/>
      <c r="M18" s="1"/>
    </row>
    <row r="19" spans="1:13" ht="42.75" customHeight="1" x14ac:dyDescent="0.25">
      <c r="A19" s="34" t="s">
        <v>273</v>
      </c>
      <c r="B19" s="29" t="s">
        <v>201</v>
      </c>
      <c r="C19" s="29">
        <v>40320</v>
      </c>
      <c r="D19" s="191" t="s">
        <v>164</v>
      </c>
      <c r="E19" s="192"/>
      <c r="F19" s="193"/>
      <c r="G19" s="29" t="s">
        <v>10</v>
      </c>
      <c r="H19" s="30" t="s">
        <v>172</v>
      </c>
      <c r="I19" s="45">
        <f>I18*'DADOS RECAPEMENTO'!C8*'DADOS RECAPEMENTO'!F6</f>
        <v>4952.4000000000005</v>
      </c>
      <c r="J19" s="33">
        <v>3.04</v>
      </c>
      <c r="K19" s="33">
        <f t="shared" si="0"/>
        <v>15055.296000000002</v>
      </c>
      <c r="L19" s="1"/>
      <c r="M19" s="1"/>
    </row>
    <row r="20" spans="1:13" ht="34.5" customHeight="1" x14ac:dyDescent="0.25">
      <c r="A20" s="34" t="s">
        <v>274</v>
      </c>
      <c r="B20" s="29" t="s">
        <v>201</v>
      </c>
      <c r="C20" s="29">
        <v>40336</v>
      </c>
      <c r="D20" s="191" t="s">
        <v>165</v>
      </c>
      <c r="E20" s="192"/>
      <c r="F20" s="193"/>
      <c r="G20" s="29" t="s">
        <v>8</v>
      </c>
      <c r="H20" s="29" t="s">
        <v>191</v>
      </c>
      <c r="I20" s="45">
        <f>I18</f>
        <v>264.12800000000004</v>
      </c>
      <c r="J20" s="33">
        <v>20.2</v>
      </c>
      <c r="K20" s="33">
        <f t="shared" si="0"/>
        <v>5335.3856000000005</v>
      </c>
      <c r="L20" s="1"/>
      <c r="M20" s="1"/>
    </row>
    <row r="21" spans="1:13" ht="24" x14ac:dyDescent="0.25">
      <c r="A21" s="34" t="s">
        <v>275</v>
      </c>
      <c r="B21" s="29" t="s">
        <v>201</v>
      </c>
      <c r="C21" s="29">
        <v>40380</v>
      </c>
      <c r="D21" s="191" t="s">
        <v>166</v>
      </c>
      <c r="E21" s="192"/>
      <c r="F21" s="193"/>
      <c r="G21" s="29" t="s">
        <v>7</v>
      </c>
      <c r="H21" s="29" t="s">
        <v>192</v>
      </c>
      <c r="I21" s="43">
        <f>'DADOS RECAPEMENTO'!A4*('DADOS RECAPEMENTO'!B4-'DADOS RECAPEMENTO'!E8)</f>
        <v>1106.0360000000001</v>
      </c>
      <c r="J21" s="33">
        <f>ORÇAMENTO!I20</f>
        <v>0.5</v>
      </c>
      <c r="K21" s="33">
        <f t="shared" si="0"/>
        <v>553.01800000000003</v>
      </c>
      <c r="L21" s="1"/>
      <c r="M21" s="1"/>
    </row>
    <row r="22" spans="1:13" ht="28.5" customHeight="1" x14ac:dyDescent="0.25">
      <c r="A22" s="34" t="s">
        <v>276</v>
      </c>
      <c r="B22" s="29" t="s">
        <v>201</v>
      </c>
      <c r="C22" s="29">
        <v>40385</v>
      </c>
      <c r="D22" s="191" t="s">
        <v>167</v>
      </c>
      <c r="E22" s="192"/>
      <c r="F22" s="193"/>
      <c r="G22" s="29" t="s">
        <v>7</v>
      </c>
      <c r="H22" s="29" t="s">
        <v>193</v>
      </c>
      <c r="I22" s="45">
        <f>I21</f>
        <v>1106.0360000000001</v>
      </c>
      <c r="J22" s="33">
        <f>ORÇAMENTO!I21</f>
        <v>0.49</v>
      </c>
      <c r="K22" s="33">
        <f t="shared" si="0"/>
        <v>541.95763999999997</v>
      </c>
      <c r="L22" s="1"/>
      <c r="M22" s="1"/>
    </row>
    <row r="23" spans="1:13" ht="27" customHeight="1" x14ac:dyDescent="0.25">
      <c r="A23" s="34" t="s">
        <v>277</v>
      </c>
      <c r="B23" s="29" t="s">
        <v>201</v>
      </c>
      <c r="C23" s="29">
        <v>40602</v>
      </c>
      <c r="D23" s="191" t="s">
        <v>168</v>
      </c>
      <c r="E23" s="192"/>
      <c r="F23" s="193"/>
      <c r="G23" s="29" t="s">
        <v>8</v>
      </c>
      <c r="H23" s="29" t="s">
        <v>174</v>
      </c>
      <c r="I23" s="45">
        <f>I21*'DADOS RECAPEMENTO'!D8</f>
        <v>33.181080000000001</v>
      </c>
      <c r="J23" s="33">
        <v>468.6</v>
      </c>
      <c r="K23" s="33">
        <f t="shared" si="0"/>
        <v>15548.654088000001</v>
      </c>
      <c r="L23" s="1"/>
      <c r="M23" s="1"/>
    </row>
    <row r="24" spans="1:13" ht="30.75" customHeight="1" x14ac:dyDescent="0.25">
      <c r="A24" s="34" t="s">
        <v>278</v>
      </c>
      <c r="B24" s="29" t="s">
        <v>201</v>
      </c>
      <c r="C24" s="29">
        <v>40460</v>
      </c>
      <c r="D24" s="191" t="s">
        <v>169</v>
      </c>
      <c r="E24" s="192"/>
      <c r="F24" s="193"/>
      <c r="G24" s="29" t="s">
        <v>11</v>
      </c>
      <c r="H24" s="29" t="s">
        <v>175</v>
      </c>
      <c r="I24" s="45">
        <f>I21*'DADOS RECAPEMENTO'!D8*'DADOS RECAPEMENTO'!A10*'DADOS RECAPEMENTO'!B10</f>
        <v>3631.3373952000002</v>
      </c>
      <c r="J24" s="33">
        <v>0.99</v>
      </c>
      <c r="K24" s="33">
        <f t="shared" si="0"/>
        <v>3595.0240212480003</v>
      </c>
      <c r="L24" s="1"/>
      <c r="M24" s="1"/>
    </row>
    <row r="25" spans="1:13" ht="51.75" customHeight="1" x14ac:dyDescent="0.25">
      <c r="A25" s="34" t="s">
        <v>279</v>
      </c>
      <c r="B25" s="29" t="s">
        <v>201</v>
      </c>
      <c r="C25" s="29">
        <v>40455</v>
      </c>
      <c r="D25" s="191" t="s">
        <v>170</v>
      </c>
      <c r="E25" s="192"/>
      <c r="F25" s="193"/>
      <c r="G25" s="29" t="s">
        <v>10</v>
      </c>
      <c r="H25" s="29" t="s">
        <v>194</v>
      </c>
      <c r="I25" s="45">
        <f>((I23*'DADOS RECAPEMENTO'!A10*'DADOS RECAPEMENTO'!D10)/('DADOS RECAPEMENTO'!E10)*'DADOS RECAPEMENTO'!C10)</f>
        <v>1499.0870652891429</v>
      </c>
      <c r="J25" s="33">
        <v>1.49</v>
      </c>
      <c r="K25" s="33">
        <f t="shared" si="0"/>
        <v>2233.6397272808226</v>
      </c>
      <c r="L25" s="1"/>
      <c r="M25" s="1"/>
    </row>
    <row r="26" spans="1:13" ht="15.75" customHeight="1" x14ac:dyDescent="0.25">
      <c r="A26" s="34" t="s">
        <v>280</v>
      </c>
      <c r="B26" s="29" t="s">
        <v>201</v>
      </c>
      <c r="C26" s="29">
        <v>44450</v>
      </c>
      <c r="D26" s="191" t="s">
        <v>80</v>
      </c>
      <c r="E26" s="192"/>
      <c r="F26" s="193"/>
      <c r="G26" s="29" t="s">
        <v>12</v>
      </c>
      <c r="H26" s="29" t="s">
        <v>195</v>
      </c>
      <c r="I26" s="45">
        <f>'DADOS RECAPEMENTO'!F8</f>
        <v>165.08</v>
      </c>
      <c r="J26" s="33">
        <v>10.47</v>
      </c>
      <c r="K26" s="33">
        <f t="shared" si="0"/>
        <v>1728.3876000000002</v>
      </c>
      <c r="L26" s="1"/>
      <c r="M26" s="1"/>
    </row>
    <row r="27" spans="1:13" ht="15.75" customHeight="1" x14ac:dyDescent="0.25">
      <c r="A27" s="34" t="s">
        <v>281</v>
      </c>
      <c r="B27" s="29" t="s">
        <v>201</v>
      </c>
      <c r="C27" s="29">
        <v>44455</v>
      </c>
      <c r="D27" s="191" t="s">
        <v>16</v>
      </c>
      <c r="E27" s="192"/>
      <c r="F27" s="193"/>
      <c r="G27" s="29" t="s">
        <v>12</v>
      </c>
      <c r="H27" s="29" t="s">
        <v>196</v>
      </c>
      <c r="I27" s="45">
        <f>'DADOS RECAPEMENTO'!F10</f>
        <v>165.08</v>
      </c>
      <c r="J27" s="33">
        <v>33.61</v>
      </c>
      <c r="K27" s="33">
        <f t="shared" si="0"/>
        <v>5548.3388000000004</v>
      </c>
      <c r="L27" s="1"/>
      <c r="M27" s="1"/>
    </row>
    <row r="28" spans="1:13" ht="15.75" customHeight="1" x14ac:dyDescent="0.25">
      <c r="A28" s="235" t="s">
        <v>20</v>
      </c>
      <c r="B28" s="236"/>
      <c r="C28" s="236"/>
      <c r="D28" s="236"/>
      <c r="E28" s="236"/>
      <c r="F28" s="236"/>
      <c r="G28" s="236"/>
      <c r="H28" s="236"/>
      <c r="I28" s="236"/>
      <c r="J28" s="237"/>
      <c r="K28" s="22">
        <f>SUM(K8:K27)</f>
        <v>157138.39350052879</v>
      </c>
      <c r="L28" s="1"/>
      <c r="M28" s="1"/>
    </row>
    <row r="29" spans="1:13" ht="34.5" customHeight="1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06"/>
      <c r="L29" s="1"/>
      <c r="M29" s="1"/>
    </row>
    <row r="30" spans="1:13" ht="15.75" customHeight="1" x14ac:dyDescent="0.25">
      <c r="A30" s="8" t="s">
        <v>26</v>
      </c>
      <c r="B30" s="32" t="s">
        <v>2</v>
      </c>
      <c r="C30" s="32" t="s">
        <v>3</v>
      </c>
      <c r="D30" s="216" t="s">
        <v>90</v>
      </c>
      <c r="E30" s="216"/>
      <c r="F30" s="216"/>
      <c r="G30" s="32" t="s">
        <v>4</v>
      </c>
      <c r="H30" s="32" t="s">
        <v>5</v>
      </c>
      <c r="I30" s="44" t="s">
        <v>6</v>
      </c>
      <c r="J30" s="32" t="s">
        <v>14</v>
      </c>
      <c r="K30" s="32" t="s">
        <v>15</v>
      </c>
      <c r="L30" s="1"/>
      <c r="M30" s="1"/>
    </row>
    <row r="31" spans="1:13" s="1" customFormat="1" ht="23.25" customHeight="1" x14ac:dyDescent="0.2">
      <c r="A31" s="29" t="s">
        <v>1</v>
      </c>
      <c r="B31" s="29" t="s">
        <v>201</v>
      </c>
      <c r="C31" s="34">
        <v>41414</v>
      </c>
      <c r="D31" s="209" t="s">
        <v>91</v>
      </c>
      <c r="E31" s="210"/>
      <c r="F31" s="211"/>
      <c r="G31" s="34" t="s">
        <v>12</v>
      </c>
      <c r="H31" s="34" t="s">
        <v>92</v>
      </c>
      <c r="I31" s="54">
        <v>13.8</v>
      </c>
      <c r="J31" s="55">
        <v>110.44</v>
      </c>
      <c r="K31" s="33">
        <f>I31*J31</f>
        <v>1524.0720000000001</v>
      </c>
    </row>
    <row r="32" spans="1:13" x14ac:dyDescent="0.25">
      <c r="A32" s="29" t="s">
        <v>25</v>
      </c>
      <c r="B32" s="29" t="s">
        <v>201</v>
      </c>
      <c r="C32" s="34">
        <v>41372</v>
      </c>
      <c r="D32" s="238" t="s">
        <v>152</v>
      </c>
      <c r="E32" s="238"/>
      <c r="F32" s="238"/>
      <c r="G32" s="34" t="s">
        <v>4</v>
      </c>
      <c r="H32" s="34" t="s">
        <v>92</v>
      </c>
      <c r="I32" s="54">
        <v>3</v>
      </c>
      <c r="J32" s="55">
        <v>497.72</v>
      </c>
      <c r="K32" s="33">
        <f t="shared" ref="K32:K38" si="4">I32*J32</f>
        <v>1493.16</v>
      </c>
    </row>
    <row r="33" spans="1:13" x14ac:dyDescent="0.25">
      <c r="A33" s="29" t="s">
        <v>30</v>
      </c>
      <c r="B33" s="29" t="s">
        <v>201</v>
      </c>
      <c r="C33" s="34">
        <v>41385</v>
      </c>
      <c r="D33" s="203" t="s">
        <v>153</v>
      </c>
      <c r="E33" s="204"/>
      <c r="F33" s="205"/>
      <c r="G33" s="34" t="s">
        <v>4</v>
      </c>
      <c r="H33" s="34" t="s">
        <v>92</v>
      </c>
      <c r="I33" s="54">
        <v>2</v>
      </c>
      <c r="J33" s="55">
        <v>65.930000000000007</v>
      </c>
      <c r="K33" s="33">
        <f t="shared" si="4"/>
        <v>131.86000000000001</v>
      </c>
    </row>
    <row r="34" spans="1:13" ht="17.25" customHeight="1" x14ac:dyDescent="0.25">
      <c r="A34" s="29" t="s">
        <v>176</v>
      </c>
      <c r="B34" s="29" t="s">
        <v>201</v>
      </c>
      <c r="C34" s="34">
        <v>45410</v>
      </c>
      <c r="D34" s="203" t="s">
        <v>158</v>
      </c>
      <c r="E34" s="204"/>
      <c r="F34" s="205"/>
      <c r="G34" s="34" t="s">
        <v>8</v>
      </c>
      <c r="H34" s="34" t="s">
        <v>218</v>
      </c>
      <c r="I34" s="54">
        <f>1.2*6*1.2</f>
        <v>8.6399999999999988</v>
      </c>
      <c r="J34" s="55">
        <v>13.01</v>
      </c>
      <c r="K34" s="33">
        <f t="shared" si="4"/>
        <v>112.40639999999998</v>
      </c>
    </row>
    <row r="35" spans="1:13" ht="17.25" customHeight="1" x14ac:dyDescent="0.25">
      <c r="A35" s="29" t="s">
        <v>177</v>
      </c>
      <c r="B35" s="29" t="s">
        <v>201</v>
      </c>
      <c r="C35" s="34">
        <v>45580</v>
      </c>
      <c r="D35" s="203" t="s">
        <v>160</v>
      </c>
      <c r="E35" s="204"/>
      <c r="F35" s="205"/>
      <c r="G35" s="34" t="s">
        <v>8</v>
      </c>
      <c r="H35" s="34" t="s">
        <v>219</v>
      </c>
      <c r="I35" s="54">
        <f>1.2*6*0.1</f>
        <v>0.72</v>
      </c>
      <c r="J35" s="55">
        <v>193.13</v>
      </c>
      <c r="K35" s="33">
        <f t="shared" si="4"/>
        <v>139.05359999999999</v>
      </c>
    </row>
    <row r="36" spans="1:13" ht="31.5" customHeight="1" x14ac:dyDescent="0.25">
      <c r="A36" s="29" t="s">
        <v>178</v>
      </c>
      <c r="B36" s="29" t="s">
        <v>201</v>
      </c>
      <c r="C36" s="34">
        <v>45445</v>
      </c>
      <c r="D36" s="209" t="s">
        <v>217</v>
      </c>
      <c r="E36" s="210"/>
      <c r="F36" s="211"/>
      <c r="G36" s="34" t="s">
        <v>12</v>
      </c>
      <c r="H36" s="34" t="s">
        <v>92</v>
      </c>
      <c r="I36" s="54">
        <v>6</v>
      </c>
      <c r="J36" s="55">
        <v>365.68</v>
      </c>
      <c r="K36" s="33">
        <f t="shared" si="4"/>
        <v>2194.08</v>
      </c>
    </row>
    <row r="37" spans="1:13" ht="25.5" customHeight="1" x14ac:dyDescent="0.25">
      <c r="A37" s="29" t="s">
        <v>179</v>
      </c>
      <c r="B37" s="29" t="s">
        <v>201</v>
      </c>
      <c r="C37" s="34">
        <v>45435</v>
      </c>
      <c r="D37" s="209" t="s">
        <v>159</v>
      </c>
      <c r="E37" s="210"/>
      <c r="F37" s="211"/>
      <c r="G37" s="34" t="s">
        <v>8</v>
      </c>
      <c r="H37" s="34" t="s">
        <v>220</v>
      </c>
      <c r="I37" s="54">
        <f>(1.2*6*1.2)*0.25</f>
        <v>2.1599999999999997</v>
      </c>
      <c r="J37" s="55">
        <v>13.24</v>
      </c>
      <c r="K37" s="33">
        <f t="shared" si="4"/>
        <v>28.598399999999998</v>
      </c>
    </row>
    <row r="38" spans="1:13" ht="24.75" customHeight="1" x14ac:dyDescent="0.25">
      <c r="A38" s="29" t="s">
        <v>180</v>
      </c>
      <c r="B38" s="29" t="s">
        <v>201</v>
      </c>
      <c r="C38" s="34">
        <v>45535</v>
      </c>
      <c r="D38" s="209" t="s">
        <v>250</v>
      </c>
      <c r="E38" s="210"/>
      <c r="F38" s="211"/>
      <c r="G38" s="34" t="s">
        <v>4</v>
      </c>
      <c r="H38" s="34" t="s">
        <v>92</v>
      </c>
      <c r="I38" s="54">
        <v>2</v>
      </c>
      <c r="J38" s="55">
        <v>1444.8</v>
      </c>
      <c r="K38" s="33">
        <f t="shared" si="4"/>
        <v>2889.6</v>
      </c>
    </row>
    <row r="39" spans="1:13" x14ac:dyDescent="0.25">
      <c r="A39" s="29" t="s">
        <v>181</v>
      </c>
      <c r="B39" s="29" t="s">
        <v>201</v>
      </c>
      <c r="C39" s="34">
        <v>41841</v>
      </c>
      <c r="D39" s="203" t="s">
        <v>225</v>
      </c>
      <c r="E39" s="204"/>
      <c r="F39" s="205"/>
      <c r="G39" s="34" t="s">
        <v>12</v>
      </c>
      <c r="H39" s="34" t="s">
        <v>92</v>
      </c>
      <c r="I39" s="54">
        <v>18</v>
      </c>
      <c r="J39" s="55">
        <v>3059.24</v>
      </c>
      <c r="K39" s="33">
        <f>I39*J39</f>
        <v>55066.319999999992</v>
      </c>
    </row>
    <row r="40" spans="1:13" x14ac:dyDescent="0.25">
      <c r="A40" s="29" t="s">
        <v>226</v>
      </c>
      <c r="B40" s="29" t="s">
        <v>201</v>
      </c>
      <c r="C40" s="34">
        <v>41881</v>
      </c>
      <c r="D40" s="203" t="s">
        <v>227</v>
      </c>
      <c r="E40" s="204"/>
      <c r="F40" s="205"/>
      <c r="G40" s="34" t="s">
        <v>4</v>
      </c>
      <c r="H40" s="34" t="s">
        <v>92</v>
      </c>
      <c r="I40" s="54">
        <v>2</v>
      </c>
      <c r="J40" s="55">
        <v>2458.33</v>
      </c>
      <c r="K40" s="33">
        <f>I40*J40</f>
        <v>4916.66</v>
      </c>
    </row>
    <row r="41" spans="1:13" ht="16.5" customHeight="1" x14ac:dyDescent="0.25">
      <c r="A41" s="206" t="s">
        <v>89</v>
      </c>
      <c r="B41" s="207"/>
      <c r="C41" s="207"/>
      <c r="D41" s="207"/>
      <c r="E41" s="207"/>
      <c r="F41" s="207"/>
      <c r="G41" s="207"/>
      <c r="H41" s="207"/>
      <c r="I41" s="207"/>
      <c r="J41" s="208"/>
      <c r="K41" s="117">
        <f>SUM(K31:K40)</f>
        <v>68495.810399999988</v>
      </c>
      <c r="L41" s="1"/>
      <c r="M41" s="1"/>
    </row>
    <row r="42" spans="1:13" ht="16.5" customHeight="1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6"/>
      <c r="L42" s="1"/>
      <c r="M42" s="1"/>
    </row>
    <row r="43" spans="1:13" ht="15.75" customHeight="1" x14ac:dyDescent="0.25">
      <c r="A43" s="8" t="s">
        <v>182</v>
      </c>
      <c r="B43" s="32" t="s">
        <v>2</v>
      </c>
      <c r="C43" s="32" t="s">
        <v>3</v>
      </c>
      <c r="D43" s="194" t="s">
        <v>228</v>
      </c>
      <c r="E43" s="195"/>
      <c r="F43" s="196"/>
      <c r="G43" s="32" t="s">
        <v>4</v>
      </c>
      <c r="H43" s="32" t="s">
        <v>5</v>
      </c>
      <c r="I43" s="44" t="s">
        <v>6</v>
      </c>
      <c r="J43" s="32" t="s">
        <v>14</v>
      </c>
      <c r="K43" s="32" t="s">
        <v>15</v>
      </c>
      <c r="L43" s="1"/>
      <c r="M43" s="1"/>
    </row>
    <row r="44" spans="1:13" x14ac:dyDescent="0.25">
      <c r="A44" s="29" t="s">
        <v>183</v>
      </c>
      <c r="B44" s="29" t="s">
        <v>201</v>
      </c>
      <c r="C44" s="34">
        <v>45255</v>
      </c>
      <c r="D44" s="203" t="s">
        <v>233</v>
      </c>
      <c r="E44" s="204"/>
      <c r="F44" s="205"/>
      <c r="G44" s="34" t="s">
        <v>8</v>
      </c>
      <c r="H44" s="34" t="s">
        <v>92</v>
      </c>
      <c r="I44" s="54">
        <v>1.5</v>
      </c>
      <c r="J44" s="55">
        <v>211.56</v>
      </c>
      <c r="K44" s="33">
        <f>I44*J44</f>
        <v>317.34000000000003</v>
      </c>
    </row>
    <row r="45" spans="1:13" x14ac:dyDescent="0.25">
      <c r="A45" s="29" t="s">
        <v>184</v>
      </c>
      <c r="B45" s="29" t="s">
        <v>229</v>
      </c>
      <c r="C45" s="34" t="s">
        <v>18</v>
      </c>
      <c r="D45" s="203" t="s">
        <v>230</v>
      </c>
      <c r="E45" s="204"/>
      <c r="F45" s="205"/>
      <c r="G45" s="34" t="s">
        <v>4</v>
      </c>
      <c r="H45" s="34" t="s">
        <v>92</v>
      </c>
      <c r="I45" s="54">
        <v>1</v>
      </c>
      <c r="J45" s="55">
        <v>3000</v>
      </c>
      <c r="K45" s="33">
        <f>J45*I45</f>
        <v>3000</v>
      </c>
    </row>
    <row r="46" spans="1:13" ht="16.5" customHeight="1" x14ac:dyDescent="0.25">
      <c r="A46" s="206" t="s">
        <v>89</v>
      </c>
      <c r="B46" s="207"/>
      <c r="C46" s="207"/>
      <c r="D46" s="207"/>
      <c r="E46" s="207"/>
      <c r="F46" s="207"/>
      <c r="G46" s="207"/>
      <c r="H46" s="207"/>
      <c r="I46" s="207"/>
      <c r="J46" s="208"/>
      <c r="K46" s="117">
        <f>K45+K44</f>
        <v>3317.34</v>
      </c>
      <c r="L46" s="1"/>
      <c r="M46" s="1"/>
    </row>
    <row r="47" spans="1:13" ht="29.25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6"/>
      <c r="L47" s="1"/>
      <c r="M47" s="1"/>
    </row>
    <row r="48" spans="1:13" ht="15.75" customHeight="1" x14ac:dyDescent="0.25">
      <c r="A48" s="8" t="s">
        <v>142</v>
      </c>
      <c r="B48" s="32" t="s">
        <v>2</v>
      </c>
      <c r="C48" s="32" t="s">
        <v>3</v>
      </c>
      <c r="D48" s="194" t="s">
        <v>22</v>
      </c>
      <c r="E48" s="195"/>
      <c r="F48" s="196"/>
      <c r="G48" s="32" t="s">
        <v>4</v>
      </c>
      <c r="H48" s="32" t="s">
        <v>5</v>
      </c>
      <c r="I48" s="44" t="s">
        <v>6</v>
      </c>
      <c r="J48" s="32" t="s">
        <v>14</v>
      </c>
      <c r="K48" s="32" t="s">
        <v>15</v>
      </c>
      <c r="L48" s="1"/>
      <c r="M48" s="1"/>
    </row>
    <row r="49" spans="1:13" ht="36" customHeight="1" x14ac:dyDescent="0.25">
      <c r="A49" s="29" t="s">
        <v>144</v>
      </c>
      <c r="B49" s="29" t="s">
        <v>17</v>
      </c>
      <c r="C49" s="29" t="s">
        <v>18</v>
      </c>
      <c r="D49" s="191" t="s">
        <v>87</v>
      </c>
      <c r="E49" s="192"/>
      <c r="F49" s="193"/>
      <c r="G49" s="29" t="s">
        <v>55</v>
      </c>
      <c r="H49" s="29" t="s">
        <v>231</v>
      </c>
      <c r="I49" s="45">
        <f>I21*'DADOS RECAPEMENTO'!A12/1000</f>
        <v>1.106036</v>
      </c>
      <c r="J49" s="33">
        <f>'PRODUTOS BETUMINOSOS'!I32</f>
        <v>4226.4448005702507</v>
      </c>
      <c r="K49" s="33">
        <f>J49*I49</f>
        <v>4674.6001014435178</v>
      </c>
      <c r="L49" s="1"/>
      <c r="M49" s="1"/>
    </row>
    <row r="50" spans="1:13" ht="28.5" customHeight="1" x14ac:dyDescent="0.25">
      <c r="A50" s="184" t="s">
        <v>146</v>
      </c>
      <c r="B50" s="29" t="s">
        <v>17</v>
      </c>
      <c r="C50" s="29" t="s">
        <v>18</v>
      </c>
      <c r="D50" s="191" t="s">
        <v>24</v>
      </c>
      <c r="E50" s="192"/>
      <c r="F50" s="193"/>
      <c r="G50" s="29" t="s">
        <v>55</v>
      </c>
      <c r="H50" s="29" t="s">
        <v>232</v>
      </c>
      <c r="I50" s="45">
        <f>I49*'DADOS RECAPEMENTO'!B12</f>
        <v>0.55301800000000001</v>
      </c>
      <c r="J50" s="33">
        <f>'PRODUTOS BETUMINOSOS'!I33</f>
        <v>4720.7400100802015</v>
      </c>
      <c r="K50" s="33">
        <f>J50*I50</f>
        <v>2610.6541988945328</v>
      </c>
      <c r="L50" s="1"/>
      <c r="M50" s="1"/>
    </row>
    <row r="51" spans="1:13" ht="38.25" customHeight="1" x14ac:dyDescent="0.25">
      <c r="A51" s="184" t="s">
        <v>148</v>
      </c>
      <c r="B51" s="29" t="s">
        <v>17</v>
      </c>
      <c r="C51" s="29" t="s">
        <v>18</v>
      </c>
      <c r="D51" s="191" t="s">
        <v>23</v>
      </c>
      <c r="E51" s="192"/>
      <c r="F51" s="193"/>
      <c r="G51" s="29" t="s">
        <v>55</v>
      </c>
      <c r="H51" s="29" t="s">
        <v>186</v>
      </c>
      <c r="I51" s="45">
        <f>(I23*'DADOS RECAPEMENTO'!A10*'DADOS RECAPEMENTO'!C12)</f>
        <v>4.1409987839999998</v>
      </c>
      <c r="J51" s="33">
        <f>'PRODUTOS BETUMINOSOS'!I34</f>
        <v>5834.0172571236872</v>
      </c>
      <c r="K51" s="33">
        <f>J51*I51</f>
        <v>24158.658367584201</v>
      </c>
      <c r="L51" s="1"/>
      <c r="M51" s="1"/>
    </row>
    <row r="52" spans="1:13" ht="15.75" customHeight="1" x14ac:dyDescent="0.25">
      <c r="A52" s="1"/>
      <c r="B52" s="1"/>
      <c r="C52" s="1"/>
      <c r="D52" s="1"/>
      <c r="E52" s="1"/>
      <c r="F52" s="1"/>
      <c r="G52" s="1" t="s">
        <v>9</v>
      </c>
      <c r="H52" s="1"/>
      <c r="I52" s="47"/>
      <c r="J52" s="9" t="s">
        <v>20</v>
      </c>
      <c r="K52" s="22">
        <f>SUM(K49:K51)</f>
        <v>31443.912667922254</v>
      </c>
      <c r="L52" s="1"/>
      <c r="M52" s="1"/>
    </row>
    <row r="53" spans="1:13" ht="6" customHeight="1" x14ac:dyDescent="0.25">
      <c r="A53" s="1"/>
      <c r="B53" s="1"/>
      <c r="C53" s="1"/>
      <c r="D53" s="1"/>
      <c r="E53" s="1"/>
      <c r="F53" s="1"/>
      <c r="G53" s="1"/>
      <c r="H53" s="1"/>
      <c r="I53" s="47"/>
      <c r="J53" s="10"/>
      <c r="K53" s="106"/>
      <c r="L53" s="1"/>
      <c r="M53" s="1"/>
    </row>
    <row r="54" spans="1:13" ht="21" customHeight="1" x14ac:dyDescent="0.25">
      <c r="A54" s="212" t="s">
        <v>234</v>
      </c>
      <c r="B54" s="212"/>
      <c r="C54" s="212"/>
      <c r="D54" s="212"/>
      <c r="E54" s="212"/>
      <c r="F54" s="212"/>
      <c r="G54" s="212"/>
      <c r="H54" s="212"/>
      <c r="I54" s="47"/>
      <c r="J54" s="10"/>
      <c r="K54" s="106"/>
      <c r="L54" s="1"/>
      <c r="M54" s="1"/>
    </row>
    <row r="55" spans="1:13" ht="15" customHeight="1" x14ac:dyDescent="0.25">
      <c r="A55" s="8" t="s">
        <v>282</v>
      </c>
      <c r="B55" s="32" t="s">
        <v>2</v>
      </c>
      <c r="C55" s="216" t="s">
        <v>28</v>
      </c>
      <c r="D55" s="216"/>
      <c r="E55" s="216"/>
      <c r="F55" s="216"/>
      <c r="G55" s="216" t="s">
        <v>143</v>
      </c>
      <c r="H55" s="216"/>
      <c r="I55" s="47"/>
      <c r="J55" s="10"/>
      <c r="K55" s="106"/>
      <c r="L55" s="1"/>
      <c r="M55" s="1"/>
    </row>
    <row r="56" spans="1:13" ht="16.5" customHeight="1" x14ac:dyDescent="0.25">
      <c r="A56" s="107" t="s">
        <v>283</v>
      </c>
      <c r="B56" s="29" t="s">
        <v>201</v>
      </c>
      <c r="C56" s="214" t="s">
        <v>145</v>
      </c>
      <c r="D56" s="214"/>
      <c r="E56" s="214"/>
      <c r="F56" s="214"/>
      <c r="G56" s="215">
        <f>'ADM LOCAL'!E18</f>
        <v>16231.588331500001</v>
      </c>
      <c r="H56" s="215"/>
      <c r="I56" s="47"/>
      <c r="J56" s="10"/>
      <c r="K56" s="106"/>
      <c r="L56" s="1"/>
      <c r="M56" s="1"/>
    </row>
    <row r="57" spans="1:13" ht="15" customHeight="1" x14ac:dyDescent="0.25">
      <c r="A57" s="107" t="s">
        <v>284</v>
      </c>
      <c r="B57" s="29" t="s">
        <v>201</v>
      </c>
      <c r="C57" s="214" t="s">
        <v>147</v>
      </c>
      <c r="D57" s="214"/>
      <c r="E57" s="214"/>
      <c r="F57" s="214"/>
      <c r="G57" s="215">
        <f>'CANTEIRO DE OBRA'!E17</f>
        <v>5627.9132240000008</v>
      </c>
      <c r="H57" s="215"/>
      <c r="I57" s="47"/>
      <c r="J57" s="10"/>
      <c r="K57" s="106"/>
      <c r="L57" s="1"/>
      <c r="M57" s="1"/>
    </row>
    <row r="58" spans="1:13" ht="14.25" customHeight="1" x14ac:dyDescent="0.25">
      <c r="A58" s="107" t="s">
        <v>285</v>
      </c>
      <c r="B58" s="29" t="s">
        <v>201</v>
      </c>
      <c r="C58" s="214" t="s">
        <v>149</v>
      </c>
      <c r="D58" s="214"/>
      <c r="E58" s="214"/>
      <c r="F58" s="214"/>
      <c r="G58" s="215">
        <f>'MOBILIZACAO EQUIPAMENTO'!E21</f>
        <v>10882.984399999999</v>
      </c>
      <c r="H58" s="215"/>
      <c r="I58" s="47"/>
      <c r="J58" s="10"/>
      <c r="K58" s="106"/>
      <c r="L58" s="1"/>
      <c r="M58" s="1"/>
    </row>
    <row r="59" spans="1:13" ht="12.75" customHeight="1" x14ac:dyDescent="0.25">
      <c r="A59" s="218" t="s">
        <v>150</v>
      </c>
      <c r="B59" s="218"/>
      <c r="C59" s="218"/>
      <c r="D59" s="218"/>
      <c r="E59" s="218"/>
      <c r="F59" s="218"/>
      <c r="G59" s="219">
        <f>SUM(G56:H58)</f>
        <v>32742.4859555</v>
      </c>
      <c r="H59" s="220"/>
      <c r="I59" s="47"/>
      <c r="J59" s="10"/>
      <c r="K59" s="106"/>
      <c r="L59" s="1"/>
      <c r="M59" s="1"/>
    </row>
    <row r="60" spans="1:13" ht="14.25" customHeight="1" x14ac:dyDescent="0.25">
      <c r="A60" s="1"/>
      <c r="B60" s="1"/>
      <c r="C60" s="1"/>
      <c r="D60" s="1"/>
      <c r="E60" s="1"/>
      <c r="F60" s="1"/>
      <c r="G60" s="1"/>
      <c r="H60" s="1"/>
      <c r="I60" s="47"/>
      <c r="J60" s="1"/>
      <c r="K60" s="1"/>
      <c r="L60" s="1"/>
      <c r="M60" s="1"/>
    </row>
    <row r="61" spans="1:13" ht="15" customHeight="1" x14ac:dyDescent="0.25">
      <c r="A61" s="223" t="s">
        <v>239</v>
      </c>
      <c r="B61" s="223"/>
      <c r="C61" s="223"/>
      <c r="D61" s="223"/>
      <c r="E61" s="223"/>
      <c r="F61" s="223"/>
      <c r="G61" s="14"/>
      <c r="H61" s="223" t="s">
        <v>155</v>
      </c>
      <c r="I61" s="223"/>
      <c r="J61" s="12"/>
      <c r="K61" s="12"/>
      <c r="L61" s="13"/>
      <c r="M61" s="1"/>
    </row>
    <row r="62" spans="1:13" x14ac:dyDescent="0.25">
      <c r="A62" s="222" t="s">
        <v>29</v>
      </c>
      <c r="B62" s="222"/>
      <c r="C62" s="222"/>
      <c r="D62" s="222"/>
      <c r="E62" s="222"/>
      <c r="F62" s="15">
        <f>K46+K28+K41+K52+G59</f>
        <v>293137.942523951</v>
      </c>
      <c r="G62" s="16"/>
      <c r="H62" s="111" t="s">
        <v>156</v>
      </c>
      <c r="I62" s="132">
        <f>F62/('DADOS RECAPEMENTO'!A4*'DADOS RECAPEMENTO'!B4)</f>
        <v>253.67608996845769</v>
      </c>
      <c r="J62" s="13"/>
      <c r="K62" s="13"/>
      <c r="L62" s="13"/>
      <c r="M62" s="1"/>
    </row>
    <row r="63" spans="1:13" ht="12.75" customHeight="1" x14ac:dyDescent="0.25">
      <c r="A63" s="1"/>
      <c r="B63" s="4"/>
      <c r="C63" s="1"/>
      <c r="D63" s="1"/>
      <c r="E63" s="1"/>
      <c r="F63" s="1"/>
      <c r="G63" s="1"/>
      <c r="H63" s="112" t="s">
        <v>154</v>
      </c>
      <c r="I63" s="133"/>
      <c r="J63" s="1"/>
      <c r="K63" s="1"/>
      <c r="L63" s="1"/>
      <c r="M63" s="1"/>
    </row>
    <row r="64" spans="1:13" ht="0.75" hidden="1" customHeight="1" x14ac:dyDescent="0.25">
      <c r="A64" s="1"/>
      <c r="B64" s="1"/>
      <c r="C64" s="1"/>
    </row>
    <row r="65" spans="1:15" hidden="1" x14ac:dyDescent="0.25">
      <c r="H65" t="s">
        <v>9</v>
      </c>
    </row>
    <row r="66" spans="1:15" ht="15.75" x14ac:dyDescent="0.25">
      <c r="A66" s="213" t="s">
        <v>261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3"/>
    </row>
    <row r="67" spans="1:15" ht="17.25" customHeight="1" x14ac:dyDescent="0.25"/>
    <row r="68" spans="1:15" ht="17.25" customHeight="1" x14ac:dyDescent="0.25">
      <c r="A68" s="221" t="s">
        <v>84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8"/>
      <c r="N68" s="28"/>
      <c r="O68" s="28"/>
    </row>
    <row r="69" spans="1:15" ht="15" customHeight="1" x14ac:dyDescent="0.25">
      <c r="A69" s="217" t="s">
        <v>83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</row>
    <row r="70" spans="1:15" ht="15.75" x14ac:dyDescent="0.25">
      <c r="A70" s="217" t="s">
        <v>237</v>
      </c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</row>
    <row r="71" spans="1:15" ht="15" customHeight="1" x14ac:dyDescent="0.25">
      <c r="A71" s="1"/>
      <c r="B71" s="1"/>
      <c r="C71" s="1"/>
    </row>
    <row r="73" spans="1:15" ht="15" customHeight="1" x14ac:dyDescent="0.25">
      <c r="A73" s="1"/>
      <c r="B73" s="1"/>
      <c r="C73" s="1"/>
    </row>
    <row r="75" spans="1:15" ht="15" customHeight="1" x14ac:dyDescent="0.25"/>
    <row r="76" spans="1:15" x14ac:dyDescent="0.25">
      <c r="A76" s="2"/>
      <c r="B76" s="2"/>
      <c r="C76" s="2"/>
    </row>
    <row r="77" spans="1:15" x14ac:dyDescent="0.25">
      <c r="A77" s="1"/>
      <c r="B77" s="1"/>
      <c r="C77" s="1"/>
    </row>
    <row r="78" spans="1:15" x14ac:dyDescent="0.25">
      <c r="A78" s="1"/>
      <c r="B78" s="1"/>
      <c r="C78" s="1"/>
    </row>
    <row r="80" spans="1:15" x14ac:dyDescent="0.25">
      <c r="A80" s="1"/>
      <c r="B80" s="1"/>
      <c r="C80" s="1"/>
    </row>
    <row r="83" spans="1:3" x14ac:dyDescent="0.25">
      <c r="A83" s="2"/>
      <c r="B83" s="2"/>
      <c r="C83" s="2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7" spans="1:3" x14ac:dyDescent="0.25">
      <c r="A87" s="1"/>
      <c r="B87" s="1"/>
      <c r="C87" s="1"/>
    </row>
    <row r="90" spans="1:3" x14ac:dyDescent="0.25">
      <c r="A90" s="2"/>
      <c r="B90" s="2"/>
      <c r="C90" s="2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4" spans="1:3" x14ac:dyDescent="0.25">
      <c r="A94" s="1"/>
      <c r="B94" s="1"/>
      <c r="C94" s="1"/>
    </row>
    <row r="97" spans="1:3" x14ac:dyDescent="0.25">
      <c r="A97" s="2"/>
      <c r="B97" s="2"/>
      <c r="C97" s="2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1" spans="1:3" x14ac:dyDescent="0.25">
      <c r="A101" s="1"/>
      <c r="B101" s="1"/>
      <c r="C101" s="1"/>
    </row>
    <row r="104" spans="1:3" x14ac:dyDescent="0.25">
      <c r="A104" s="2"/>
      <c r="B104" s="2"/>
      <c r="C104" s="2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8" spans="1:3" x14ac:dyDescent="0.25">
      <c r="A108" s="1"/>
      <c r="B108" s="1"/>
      <c r="C108" s="1"/>
    </row>
    <row r="111" spans="1:3" x14ac:dyDescent="0.25">
      <c r="A111" s="2"/>
      <c r="B111" s="2"/>
      <c r="C111" s="2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5" spans="1:3" x14ac:dyDescent="0.25">
      <c r="A115" s="1"/>
      <c r="B115" s="1"/>
      <c r="C115" s="1"/>
    </row>
    <row r="118" spans="1:3" x14ac:dyDescent="0.25">
      <c r="A118" s="2"/>
      <c r="B118" s="2"/>
      <c r="C118" s="2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2" spans="1:3" x14ac:dyDescent="0.25">
      <c r="A122" s="1"/>
      <c r="B122" s="1"/>
      <c r="C122" s="1"/>
    </row>
    <row r="125" spans="1:3" x14ac:dyDescent="0.25">
      <c r="A125" s="2"/>
      <c r="B125" s="2"/>
      <c r="C125" s="2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9" spans="1:3" x14ac:dyDescent="0.25">
      <c r="A129" s="1"/>
      <c r="B129" s="1"/>
      <c r="C129" s="1"/>
    </row>
    <row r="132" spans="1:3" x14ac:dyDescent="0.25">
      <c r="A132" s="2"/>
      <c r="B132" s="2"/>
      <c r="C132" s="2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6" spans="1:3" x14ac:dyDescent="0.25">
      <c r="A136" s="1"/>
      <c r="B136" s="1"/>
      <c r="C136" s="1"/>
    </row>
    <row r="139" spans="1:3" x14ac:dyDescent="0.25">
      <c r="A139" s="2"/>
      <c r="B139" s="2"/>
      <c r="C139" s="2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3" spans="1:3" x14ac:dyDescent="0.25">
      <c r="A143" s="1"/>
      <c r="B143" s="1"/>
      <c r="C143" s="1"/>
    </row>
    <row r="146" spans="1:3" x14ac:dyDescent="0.25">
      <c r="A146" s="2"/>
      <c r="B146" s="2"/>
      <c r="C146" s="2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50" spans="1:3" x14ac:dyDescent="0.25">
      <c r="A150" s="1"/>
      <c r="B150" s="1"/>
      <c r="C150" s="1"/>
    </row>
    <row r="153" spans="1:3" x14ac:dyDescent="0.25">
      <c r="A153" s="2"/>
      <c r="B153" s="2"/>
      <c r="C153" s="2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7" spans="1:3" x14ac:dyDescent="0.25">
      <c r="A157" s="1"/>
      <c r="B157" s="1"/>
      <c r="C157" s="1"/>
    </row>
    <row r="160" spans="1:3" x14ac:dyDescent="0.25">
      <c r="A160" s="2"/>
      <c r="B160" s="2"/>
      <c r="C160" s="2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4" spans="1:3" x14ac:dyDescent="0.25">
      <c r="A164" s="1"/>
      <c r="B164" s="1"/>
      <c r="C164" s="1"/>
    </row>
    <row r="167" spans="1:3" x14ac:dyDescent="0.25">
      <c r="A167" s="2"/>
      <c r="B167" s="2"/>
      <c r="C167" s="2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1" spans="1:3" x14ac:dyDescent="0.25">
      <c r="A171" s="1"/>
      <c r="B171" s="1"/>
      <c r="C171" s="1"/>
    </row>
    <row r="174" spans="1:3" x14ac:dyDescent="0.25">
      <c r="A174" s="2"/>
      <c r="B174" s="2"/>
      <c r="C174" s="2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8" spans="1:3" x14ac:dyDescent="0.25">
      <c r="A178" s="1"/>
      <c r="B178" s="1"/>
      <c r="C178" s="1"/>
    </row>
    <row r="181" spans="1:3" x14ac:dyDescent="0.25">
      <c r="A181" s="2"/>
      <c r="B181" s="2"/>
      <c r="C181" s="2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5" spans="1:3" x14ac:dyDescent="0.25">
      <c r="A185" s="1"/>
      <c r="B185" s="1"/>
      <c r="C185" s="1"/>
    </row>
    <row r="188" spans="1:3" x14ac:dyDescent="0.25">
      <c r="A188" s="2"/>
      <c r="B188" s="2"/>
      <c r="C188" s="2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2" spans="1:3" x14ac:dyDescent="0.25">
      <c r="A192" s="1"/>
      <c r="B192" s="1"/>
      <c r="C192" s="1"/>
    </row>
    <row r="195" spans="1:3" x14ac:dyDescent="0.25">
      <c r="A195" s="2"/>
      <c r="B195" s="2"/>
      <c r="C195" s="2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9" spans="1:3" x14ac:dyDescent="0.25">
      <c r="A199" s="1"/>
      <c r="B199" s="1"/>
      <c r="C199" s="1"/>
    </row>
    <row r="202" spans="1:3" x14ac:dyDescent="0.25">
      <c r="A202" s="2"/>
      <c r="B202" s="2"/>
      <c r="C202" s="2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6" spans="1:3" x14ac:dyDescent="0.25">
      <c r="A206" s="1"/>
      <c r="B206" s="1"/>
      <c r="C206" s="1"/>
    </row>
    <row r="209" spans="1:3" x14ac:dyDescent="0.25">
      <c r="A209" s="2"/>
      <c r="B209" s="2"/>
      <c r="C209" s="2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3" spans="1:3" x14ac:dyDescent="0.25">
      <c r="A213" s="1"/>
      <c r="B213" s="1"/>
      <c r="C213" s="1"/>
    </row>
    <row r="216" spans="1:3" x14ac:dyDescent="0.25">
      <c r="A216" s="2"/>
      <c r="B216" s="2"/>
      <c r="C216" s="2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20" spans="1:3" x14ac:dyDescent="0.25">
      <c r="A220" s="1"/>
      <c r="B220" s="1"/>
      <c r="C220" s="1"/>
    </row>
    <row r="223" spans="1:3" x14ac:dyDescent="0.25">
      <c r="A223" s="2"/>
      <c r="B223" s="2"/>
      <c r="C223" s="2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7" spans="1:3" x14ac:dyDescent="0.25">
      <c r="A227" s="1"/>
      <c r="B227" s="1"/>
      <c r="C227" s="1"/>
    </row>
    <row r="230" spans="1:3" x14ac:dyDescent="0.25">
      <c r="A230" s="2"/>
      <c r="B230" s="2"/>
      <c r="C230" s="2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4" spans="1:3" x14ac:dyDescent="0.25">
      <c r="A234" s="1"/>
      <c r="B234" s="1"/>
      <c r="C234" s="1"/>
    </row>
    <row r="237" spans="1:3" x14ac:dyDescent="0.25">
      <c r="A237" s="2"/>
      <c r="B237" s="2"/>
      <c r="C237" s="2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1" spans="1:3" x14ac:dyDescent="0.25">
      <c r="A241" s="1"/>
      <c r="B241" s="1"/>
      <c r="C241" s="1"/>
    </row>
    <row r="244" spans="1:3" x14ac:dyDescent="0.25">
      <c r="A244" s="2"/>
      <c r="B244" s="2"/>
      <c r="C244" s="2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8" spans="1:3" x14ac:dyDescent="0.25">
      <c r="A248" s="1"/>
      <c r="B248" s="1"/>
      <c r="C248" s="1"/>
    </row>
    <row r="251" spans="1:3" x14ac:dyDescent="0.25">
      <c r="A251" s="2"/>
      <c r="B251" s="2"/>
      <c r="C251" s="2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5" spans="1:3" x14ac:dyDescent="0.25">
      <c r="A255" s="1"/>
      <c r="B255" s="1"/>
      <c r="C255" s="1"/>
    </row>
    <row r="258" spans="1:3" x14ac:dyDescent="0.25">
      <c r="A258" s="2"/>
      <c r="B258" s="2"/>
      <c r="C258" s="2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2" spans="1:3" x14ac:dyDescent="0.25">
      <c r="A262" s="1"/>
      <c r="B262" s="1"/>
      <c r="C262" s="1"/>
    </row>
    <row r="265" spans="1:3" x14ac:dyDescent="0.25">
      <c r="A265" s="2"/>
      <c r="B265" s="2"/>
      <c r="C265" s="2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9" spans="1:3" x14ac:dyDescent="0.25">
      <c r="A269" s="1"/>
      <c r="B269" s="1"/>
      <c r="C269" s="1"/>
    </row>
    <row r="272" spans="1:3" x14ac:dyDescent="0.25">
      <c r="A272" s="1"/>
      <c r="B272" s="1"/>
      <c r="C272" s="1"/>
    </row>
    <row r="275" spans="1:3" x14ac:dyDescent="0.25">
      <c r="A275" s="2"/>
      <c r="B275" s="2"/>
      <c r="C275" s="2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9" spans="1:3" x14ac:dyDescent="0.25">
      <c r="A279" s="1"/>
      <c r="B279" s="1"/>
      <c r="C279" s="1"/>
    </row>
    <row r="282" spans="1:3" x14ac:dyDescent="0.25">
      <c r="A282" s="2"/>
      <c r="B282" s="2"/>
      <c r="C282" s="2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6" spans="1:3" x14ac:dyDescent="0.25">
      <c r="A286" s="1"/>
      <c r="B286" s="1"/>
      <c r="C286" s="1"/>
    </row>
    <row r="289" spans="1:3" x14ac:dyDescent="0.25">
      <c r="A289" s="2"/>
      <c r="B289" s="2"/>
      <c r="C289" s="2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3" spans="1:3" x14ac:dyDescent="0.25">
      <c r="A293" s="1"/>
      <c r="B293" s="1"/>
      <c r="C293" s="1"/>
    </row>
    <row r="296" spans="1:3" x14ac:dyDescent="0.25">
      <c r="A296" s="2"/>
      <c r="B296" s="2"/>
      <c r="C296" s="2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300" spans="1:3" x14ac:dyDescent="0.25">
      <c r="A300" s="1"/>
      <c r="B300" s="1"/>
      <c r="C300" s="1"/>
    </row>
    <row r="303" spans="1:3" x14ac:dyDescent="0.25">
      <c r="A303" s="2"/>
      <c r="B303" s="2"/>
      <c r="C303" s="2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7" spans="1:3" x14ac:dyDescent="0.25">
      <c r="A307" s="1"/>
      <c r="B307" s="1"/>
      <c r="C307" s="1"/>
    </row>
    <row r="310" spans="1:3" x14ac:dyDescent="0.25">
      <c r="A310" s="2"/>
      <c r="B310" s="2"/>
      <c r="C310" s="2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4" spans="1:3" x14ac:dyDescent="0.25">
      <c r="A314" s="1"/>
      <c r="B314" s="1"/>
      <c r="C314" s="1"/>
    </row>
    <row r="317" spans="1:3" x14ac:dyDescent="0.25">
      <c r="A317" s="2"/>
      <c r="B317" s="2"/>
      <c r="C317" s="2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1" spans="1:3" x14ac:dyDescent="0.25">
      <c r="A321" s="1"/>
      <c r="B321" s="1"/>
      <c r="C321" s="1"/>
    </row>
    <row r="324" spans="1:3" x14ac:dyDescent="0.25">
      <c r="A324" s="2"/>
      <c r="B324" s="2"/>
      <c r="C324" s="2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8" spans="1:3" x14ac:dyDescent="0.25">
      <c r="A328" s="1"/>
      <c r="B328" s="1"/>
      <c r="C328" s="1"/>
    </row>
    <row r="331" spans="1:3" x14ac:dyDescent="0.25">
      <c r="A331" s="2"/>
      <c r="B331" s="2"/>
      <c r="C331" s="2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5" spans="1:3" x14ac:dyDescent="0.25">
      <c r="A335" s="1"/>
      <c r="B335" s="1"/>
      <c r="C335" s="1"/>
    </row>
    <row r="338" spans="1:3" x14ac:dyDescent="0.25">
      <c r="A338" s="2"/>
      <c r="B338" s="2"/>
      <c r="C338" s="2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2" spans="1:3" x14ac:dyDescent="0.25">
      <c r="A342" s="1"/>
      <c r="B342" s="1"/>
      <c r="C342" s="1"/>
    </row>
    <row r="345" spans="1:3" x14ac:dyDescent="0.25">
      <c r="A345" s="2"/>
      <c r="B345" s="2"/>
      <c r="C345" s="2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9" spans="1:3" x14ac:dyDescent="0.25">
      <c r="A349" s="1"/>
      <c r="B349" s="1"/>
      <c r="C349" s="1"/>
    </row>
    <row r="352" spans="1:3" x14ac:dyDescent="0.25">
      <c r="A352" s="2"/>
      <c r="B352" s="2"/>
      <c r="C352" s="2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6" spans="1:3" x14ac:dyDescent="0.25">
      <c r="A356" s="1"/>
      <c r="B356" s="1"/>
      <c r="C356" s="1"/>
    </row>
    <row r="359" spans="1:3" x14ac:dyDescent="0.25">
      <c r="A359" s="2"/>
      <c r="B359" s="2"/>
      <c r="C359" s="2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3" spans="1:3" x14ac:dyDescent="0.25">
      <c r="A363" s="1"/>
      <c r="B363" s="1"/>
      <c r="C363" s="1"/>
    </row>
    <row r="366" spans="1:3" x14ac:dyDescent="0.25">
      <c r="A366" s="2"/>
      <c r="B366" s="2"/>
      <c r="C366" s="2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70" spans="1:3" x14ac:dyDescent="0.25">
      <c r="A370" s="1"/>
      <c r="B370" s="1"/>
      <c r="C370" s="1"/>
    </row>
    <row r="373" spans="1:3" x14ac:dyDescent="0.25">
      <c r="A373" s="2"/>
      <c r="B373" s="2"/>
      <c r="C373" s="2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7" spans="1:3" x14ac:dyDescent="0.25">
      <c r="A377" s="1"/>
      <c r="B377" s="1"/>
      <c r="C377" s="1"/>
    </row>
    <row r="380" spans="1:3" x14ac:dyDescent="0.25">
      <c r="A380" s="2"/>
      <c r="B380" s="2"/>
      <c r="C380" s="2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4" spans="1:3" x14ac:dyDescent="0.25">
      <c r="A384" s="1"/>
      <c r="B384" s="1"/>
      <c r="C384" s="1"/>
    </row>
    <row r="387" spans="1:3" x14ac:dyDescent="0.25">
      <c r="A387" s="2"/>
      <c r="B387" s="2"/>
      <c r="C387" s="2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1" spans="1:3" x14ac:dyDescent="0.25">
      <c r="A391" s="1"/>
      <c r="B391" s="1"/>
      <c r="C391" s="1"/>
    </row>
    <row r="394" spans="1:3" x14ac:dyDescent="0.25">
      <c r="A394" s="2"/>
      <c r="B394" s="2"/>
      <c r="C394" s="2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8" spans="1:3" x14ac:dyDescent="0.25">
      <c r="A398" s="1"/>
      <c r="B398" s="1"/>
      <c r="C398" s="1"/>
    </row>
    <row r="401" spans="1:3" x14ac:dyDescent="0.25">
      <c r="A401" s="2"/>
      <c r="B401" s="2"/>
      <c r="C401" s="2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5" spans="1:3" x14ac:dyDescent="0.25">
      <c r="A405" s="1"/>
      <c r="B405" s="1"/>
      <c r="C405" s="1"/>
    </row>
    <row r="408" spans="1:3" x14ac:dyDescent="0.25">
      <c r="A408" s="2"/>
      <c r="B408" s="2"/>
      <c r="C408" s="2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2" spans="1:3" x14ac:dyDescent="0.25">
      <c r="A412" s="1"/>
      <c r="B412" s="1"/>
      <c r="C412" s="1"/>
    </row>
    <row r="415" spans="1:3" x14ac:dyDescent="0.25">
      <c r="A415" s="2"/>
      <c r="B415" s="2"/>
      <c r="C415" s="2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9" spans="1:3" x14ac:dyDescent="0.25">
      <c r="A419" s="1"/>
      <c r="B419" s="1"/>
      <c r="C419" s="1"/>
    </row>
    <row r="422" spans="1:3" x14ac:dyDescent="0.25">
      <c r="A422" s="2"/>
      <c r="B422" s="2"/>
      <c r="C422" s="2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6" spans="1:3" x14ac:dyDescent="0.25">
      <c r="A426" s="1"/>
      <c r="B426" s="1"/>
      <c r="C426" s="1"/>
    </row>
    <row r="429" spans="1:3" x14ac:dyDescent="0.25">
      <c r="A429" s="2"/>
      <c r="B429" s="2"/>
      <c r="C429" s="2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3" spans="1:3" x14ac:dyDescent="0.25">
      <c r="A433" s="1"/>
      <c r="B433" s="1"/>
      <c r="C433" s="1"/>
    </row>
    <row r="436" spans="1:3" x14ac:dyDescent="0.25">
      <c r="A436" s="2"/>
      <c r="B436" s="2"/>
      <c r="C436" s="2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40" spans="1:3" x14ac:dyDescent="0.25">
      <c r="A440" s="1"/>
      <c r="B440" s="1"/>
      <c r="C440" s="1"/>
    </row>
    <row r="443" spans="1:3" x14ac:dyDescent="0.25">
      <c r="A443" s="2"/>
      <c r="B443" s="2"/>
      <c r="C443" s="2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7" spans="1:3" x14ac:dyDescent="0.25">
      <c r="A447" s="1"/>
      <c r="B447" s="1"/>
      <c r="C447" s="1"/>
    </row>
    <row r="450" spans="1:3" x14ac:dyDescent="0.25">
      <c r="A450" s="2"/>
      <c r="B450" s="2"/>
      <c r="C450" s="2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4" spans="1:3" x14ac:dyDescent="0.25">
      <c r="A454" s="1"/>
      <c r="B454" s="1"/>
      <c r="C454" s="1"/>
    </row>
    <row r="457" spans="1:3" x14ac:dyDescent="0.25">
      <c r="A457" s="2"/>
      <c r="B457" s="2"/>
      <c r="C457" s="2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1" spans="1:3" x14ac:dyDescent="0.25">
      <c r="A461" s="1"/>
      <c r="B461" s="1"/>
      <c r="C461" s="1"/>
    </row>
    <row r="464" spans="1:3" x14ac:dyDescent="0.25">
      <c r="A464" s="2"/>
      <c r="B464" s="2"/>
      <c r="C464" s="2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8" spans="1:3" x14ac:dyDescent="0.25">
      <c r="A468" s="1"/>
      <c r="B468" s="1"/>
      <c r="C468" s="1"/>
    </row>
    <row r="471" spans="1:3" x14ac:dyDescent="0.25">
      <c r="A471" s="2"/>
      <c r="B471" s="2"/>
      <c r="C471" s="2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5" spans="1:3" x14ac:dyDescent="0.25">
      <c r="A475" s="1"/>
      <c r="B475" s="1"/>
      <c r="C475" s="1"/>
    </row>
    <row r="478" spans="1:3" x14ac:dyDescent="0.25">
      <c r="A478" s="2"/>
      <c r="B478" s="2"/>
      <c r="C478" s="2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2" spans="1:3" x14ac:dyDescent="0.25">
      <c r="A482" s="1"/>
      <c r="B482" s="1"/>
      <c r="C482" s="1"/>
    </row>
    <row r="485" spans="1:3" x14ac:dyDescent="0.25">
      <c r="A485" s="2"/>
      <c r="B485" s="2"/>
      <c r="C485" s="2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9" spans="1:3" x14ac:dyDescent="0.25">
      <c r="A489" s="1"/>
      <c r="B489" s="1"/>
      <c r="C489" s="1"/>
    </row>
    <row r="492" spans="1:3" x14ac:dyDescent="0.25">
      <c r="A492" s="2"/>
      <c r="B492" s="2"/>
      <c r="C492" s="2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6" spans="1:3" x14ac:dyDescent="0.25">
      <c r="A496" s="1"/>
      <c r="B496" s="1"/>
      <c r="C496" s="1"/>
    </row>
    <row r="499" spans="1:3" x14ac:dyDescent="0.25">
      <c r="A499" s="1"/>
      <c r="B499" s="1"/>
      <c r="C499" s="1"/>
    </row>
    <row r="502" spans="1:3" x14ac:dyDescent="0.25">
      <c r="A502" s="2"/>
      <c r="B502" s="2"/>
      <c r="C502" s="2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6" spans="1:3" x14ac:dyDescent="0.25">
      <c r="A506" s="1"/>
      <c r="B506" s="1"/>
      <c r="C506" s="1"/>
    </row>
    <row r="509" spans="1:3" x14ac:dyDescent="0.25">
      <c r="A509" s="2"/>
      <c r="B509" s="2"/>
      <c r="C509" s="2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3" spans="1:3" x14ac:dyDescent="0.25">
      <c r="A513" s="1"/>
      <c r="B513" s="1"/>
      <c r="C513" s="1"/>
    </row>
    <row r="516" spans="1:3" x14ac:dyDescent="0.25">
      <c r="A516" s="2"/>
      <c r="B516" s="2"/>
      <c r="C516" s="2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20" spans="1:3" x14ac:dyDescent="0.25">
      <c r="A520" s="1"/>
      <c r="B520" s="1"/>
      <c r="C520" s="1"/>
    </row>
    <row r="523" spans="1:3" x14ac:dyDescent="0.25">
      <c r="A523" s="2"/>
      <c r="B523" s="2"/>
      <c r="C523" s="2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7" spans="1:3" x14ac:dyDescent="0.25">
      <c r="A527" s="1"/>
      <c r="B527" s="1"/>
      <c r="C527" s="1"/>
    </row>
    <row r="530" spans="1:3" x14ac:dyDescent="0.25">
      <c r="A530" s="2"/>
      <c r="B530" s="2"/>
      <c r="C530" s="2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4" spans="1:3" x14ac:dyDescent="0.25">
      <c r="A534" s="1"/>
      <c r="B534" s="1"/>
      <c r="C534" s="1"/>
    </row>
    <row r="537" spans="1:3" x14ac:dyDescent="0.25">
      <c r="A537" s="2"/>
      <c r="B537" s="2"/>
      <c r="C537" s="2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1" spans="1:3" x14ac:dyDescent="0.25">
      <c r="A541" s="1"/>
      <c r="B541" s="1"/>
      <c r="C541" s="1"/>
    </row>
    <row r="544" spans="1:3" x14ac:dyDescent="0.25">
      <c r="A544" s="2"/>
      <c r="B544" s="2"/>
      <c r="C544" s="2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8" spans="1:3" x14ac:dyDescent="0.25">
      <c r="A548" s="1"/>
      <c r="B548" s="1"/>
      <c r="C548" s="1"/>
    </row>
    <row r="551" spans="1:3" x14ac:dyDescent="0.25">
      <c r="A551" s="2"/>
      <c r="B551" s="2"/>
      <c r="C551" s="2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5" spans="1:3" x14ac:dyDescent="0.25">
      <c r="A555" s="1"/>
      <c r="B555" s="1"/>
      <c r="C555" s="1"/>
    </row>
    <row r="558" spans="1:3" x14ac:dyDescent="0.25">
      <c r="A558" s="2"/>
      <c r="B558" s="2"/>
      <c r="C558" s="2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2" spans="1:3" x14ac:dyDescent="0.25">
      <c r="A562" s="1"/>
      <c r="B562" s="1"/>
      <c r="C562" s="1"/>
    </row>
    <row r="565" spans="1:3" x14ac:dyDescent="0.25">
      <c r="A565" s="2"/>
      <c r="B565" s="2"/>
      <c r="C565" s="2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9" spans="1:3" x14ac:dyDescent="0.25">
      <c r="A569" s="1"/>
      <c r="B569" s="1"/>
      <c r="C569" s="1"/>
    </row>
    <row r="572" spans="1:3" x14ac:dyDescent="0.25">
      <c r="A572" s="2"/>
      <c r="B572" s="2"/>
      <c r="C572" s="2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6" spans="1:3" x14ac:dyDescent="0.25">
      <c r="A576" s="1"/>
      <c r="B576" s="1"/>
      <c r="C576" s="1"/>
    </row>
    <row r="579" spans="1:3" x14ac:dyDescent="0.25">
      <c r="A579" s="2"/>
      <c r="B579" s="2"/>
      <c r="C579" s="2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3" spans="1:3" x14ac:dyDescent="0.25">
      <c r="A583" s="1"/>
      <c r="B583" s="1"/>
      <c r="C583" s="1"/>
    </row>
    <row r="586" spans="1:3" x14ac:dyDescent="0.25">
      <c r="A586" s="2"/>
      <c r="B586" s="2"/>
      <c r="C586" s="2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90" spans="1:3" x14ac:dyDescent="0.25">
      <c r="A590" s="1"/>
      <c r="B590" s="1"/>
      <c r="C590" s="1"/>
    </row>
    <row r="593" spans="1:3" x14ac:dyDescent="0.25">
      <c r="A593" s="2"/>
      <c r="B593" s="2"/>
      <c r="C593" s="2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7" spans="1:3" x14ac:dyDescent="0.25">
      <c r="A597" s="1"/>
      <c r="B597" s="1"/>
      <c r="C597" s="1"/>
    </row>
    <row r="600" spans="1:3" x14ac:dyDescent="0.25">
      <c r="A600" s="2"/>
      <c r="B600" s="2"/>
      <c r="C600" s="2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4" spans="1:3" x14ac:dyDescent="0.25">
      <c r="A604" s="1"/>
      <c r="B604" s="1"/>
      <c r="C604" s="1"/>
    </row>
    <row r="607" spans="1:3" x14ac:dyDescent="0.25">
      <c r="A607" s="2"/>
      <c r="B607" s="2"/>
      <c r="C607" s="2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1" spans="1:3" x14ac:dyDescent="0.25">
      <c r="A611" s="1"/>
      <c r="B611" s="1"/>
      <c r="C611" s="1"/>
    </row>
    <row r="614" spans="1:3" x14ac:dyDescent="0.25">
      <c r="A614" s="2"/>
      <c r="B614" s="2"/>
      <c r="C614" s="2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8" spans="1:3" x14ac:dyDescent="0.25">
      <c r="A618" s="1"/>
      <c r="B618" s="1"/>
      <c r="C618" s="1"/>
    </row>
    <row r="621" spans="1:3" x14ac:dyDescent="0.25">
      <c r="A621" s="2"/>
      <c r="B621" s="2"/>
      <c r="C621" s="2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5" spans="1:3" x14ac:dyDescent="0.25">
      <c r="A625" s="1"/>
      <c r="B625" s="1"/>
      <c r="C625" s="1"/>
    </row>
    <row r="628" spans="1:3" x14ac:dyDescent="0.25">
      <c r="A628" s="2"/>
      <c r="B628" s="2"/>
      <c r="C628" s="2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2" spans="1:3" x14ac:dyDescent="0.25">
      <c r="A632" s="1"/>
      <c r="B632" s="1"/>
      <c r="C632" s="1"/>
    </row>
    <row r="635" spans="1:3" x14ac:dyDescent="0.25">
      <c r="A635" s="2"/>
      <c r="B635" s="2"/>
      <c r="C635" s="2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9" spans="1:3" x14ac:dyDescent="0.25">
      <c r="A639" s="1"/>
      <c r="B639" s="1"/>
      <c r="C639" s="1"/>
    </row>
    <row r="642" spans="1:3" x14ac:dyDescent="0.25">
      <c r="A642" s="2"/>
      <c r="B642" s="2"/>
      <c r="C642" s="2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6" spans="1:3" x14ac:dyDescent="0.25">
      <c r="A646" s="1"/>
      <c r="B646" s="1"/>
      <c r="C646" s="1"/>
    </row>
    <row r="649" spans="1:3" x14ac:dyDescent="0.25">
      <c r="A649" s="2"/>
      <c r="B649" s="2"/>
      <c r="C649" s="2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3" spans="1:3" x14ac:dyDescent="0.25">
      <c r="A653" s="1"/>
      <c r="B653" s="1"/>
      <c r="C653" s="1"/>
    </row>
    <row r="656" spans="1:3" x14ac:dyDescent="0.25">
      <c r="A656" s="2"/>
      <c r="B656" s="2"/>
      <c r="C656" s="2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60" spans="1:3" x14ac:dyDescent="0.25">
      <c r="A660" s="1"/>
      <c r="B660" s="1"/>
      <c r="C660" s="1"/>
    </row>
    <row r="663" spans="1:3" x14ac:dyDescent="0.25">
      <c r="A663" s="2"/>
      <c r="B663" s="2"/>
      <c r="C663" s="2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7" spans="1:3" x14ac:dyDescent="0.25">
      <c r="A667" s="1"/>
      <c r="B667" s="1"/>
      <c r="C667" s="1"/>
    </row>
    <row r="670" spans="1:3" x14ac:dyDescent="0.25">
      <c r="A670" s="2"/>
      <c r="B670" s="2"/>
      <c r="C670" s="2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4" spans="1:3" x14ac:dyDescent="0.25">
      <c r="A674" s="1"/>
      <c r="B674" s="1"/>
      <c r="C674" s="1"/>
    </row>
    <row r="677" spans="1:3" x14ac:dyDescent="0.25">
      <c r="A677" s="2"/>
      <c r="B677" s="2"/>
      <c r="C677" s="2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1" spans="1:3" x14ac:dyDescent="0.25">
      <c r="A681" s="1"/>
      <c r="B681" s="1"/>
      <c r="C681" s="1"/>
    </row>
    <row r="684" spans="1:3" x14ac:dyDescent="0.25">
      <c r="A684" s="2"/>
      <c r="B684" s="2"/>
      <c r="C684" s="2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8" spans="1:3" x14ac:dyDescent="0.25">
      <c r="A688" s="1"/>
      <c r="B688" s="1"/>
      <c r="C688" s="1"/>
    </row>
    <row r="691" spans="1:3" x14ac:dyDescent="0.25">
      <c r="A691" s="2"/>
      <c r="B691" s="2"/>
      <c r="C691" s="2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5" spans="1:3" x14ac:dyDescent="0.25">
      <c r="A695" s="1"/>
      <c r="B695" s="1"/>
      <c r="C695" s="1"/>
    </row>
    <row r="698" spans="1:3" x14ac:dyDescent="0.25">
      <c r="A698" s="2"/>
      <c r="B698" s="2"/>
      <c r="C698" s="2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2" spans="1:3" x14ac:dyDescent="0.25">
      <c r="A702" s="1"/>
      <c r="B702" s="1"/>
      <c r="C702" s="1"/>
    </row>
    <row r="705" spans="1:3" x14ac:dyDescent="0.25">
      <c r="A705" s="2"/>
      <c r="B705" s="2"/>
      <c r="C705" s="2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9" spans="1:3" x14ac:dyDescent="0.25">
      <c r="A709" s="1"/>
      <c r="B709" s="1"/>
      <c r="C709" s="1"/>
    </row>
    <row r="712" spans="1:3" x14ac:dyDescent="0.25">
      <c r="A712" s="2"/>
      <c r="B712" s="2"/>
      <c r="C712" s="2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6" spans="1:3" x14ac:dyDescent="0.25">
      <c r="A716" s="1"/>
      <c r="B716" s="1"/>
      <c r="C716" s="1"/>
    </row>
    <row r="719" spans="1:3" x14ac:dyDescent="0.25">
      <c r="A719" s="2"/>
      <c r="B719" s="2"/>
      <c r="C719" s="2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3" spans="1:3" x14ac:dyDescent="0.25">
      <c r="A723" s="1"/>
      <c r="B723" s="1"/>
      <c r="C723" s="1"/>
    </row>
    <row r="726" spans="1:3" x14ac:dyDescent="0.25">
      <c r="A726" s="1"/>
      <c r="B726" s="1"/>
      <c r="C726" s="1"/>
    </row>
    <row r="729" spans="1:3" x14ac:dyDescent="0.25">
      <c r="A729" s="2"/>
      <c r="B729" s="2"/>
      <c r="C729" s="2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3" spans="1:3" x14ac:dyDescent="0.25">
      <c r="A733" s="1"/>
      <c r="B733" s="1"/>
      <c r="C733" s="1"/>
    </row>
    <row r="736" spans="1:3" x14ac:dyDescent="0.25">
      <c r="A736" s="2"/>
      <c r="B736" s="2"/>
      <c r="C736" s="2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40" spans="1:3" x14ac:dyDescent="0.25">
      <c r="A740" s="1"/>
      <c r="B740" s="1"/>
      <c r="C740" s="1"/>
    </row>
    <row r="743" spans="1:3" x14ac:dyDescent="0.25">
      <c r="A743" s="2"/>
      <c r="B743" s="2"/>
      <c r="C743" s="2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7" spans="1:3" x14ac:dyDescent="0.25">
      <c r="A747" s="1"/>
      <c r="B747" s="1"/>
      <c r="C747" s="1"/>
    </row>
    <row r="750" spans="1:3" x14ac:dyDescent="0.25">
      <c r="A750" s="2"/>
      <c r="B750" s="2"/>
      <c r="C750" s="2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4" spans="1:3" x14ac:dyDescent="0.25">
      <c r="A754" s="1"/>
      <c r="B754" s="1"/>
      <c r="C754" s="1"/>
    </row>
    <row r="757" spans="1:3" x14ac:dyDescent="0.25">
      <c r="A757" s="2"/>
      <c r="B757" s="2"/>
      <c r="C757" s="2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1" spans="1:3" x14ac:dyDescent="0.25">
      <c r="A761" s="1"/>
      <c r="B761" s="1"/>
      <c r="C761" s="1"/>
    </row>
    <row r="764" spans="1:3" x14ac:dyDescent="0.25">
      <c r="A764" s="2"/>
      <c r="B764" s="2"/>
      <c r="C764" s="2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8" spans="1:3" x14ac:dyDescent="0.25">
      <c r="A768" s="1"/>
      <c r="B768" s="1"/>
      <c r="C768" s="1"/>
    </row>
    <row r="771" spans="1:3" x14ac:dyDescent="0.25">
      <c r="A771" s="2"/>
      <c r="B771" s="2"/>
      <c r="C771" s="2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5" spans="1:3" x14ac:dyDescent="0.25">
      <c r="A775" s="1"/>
      <c r="B775" s="1"/>
      <c r="C775" s="1"/>
    </row>
    <row r="778" spans="1:3" x14ac:dyDescent="0.25">
      <c r="A778" s="2"/>
      <c r="B778" s="2"/>
      <c r="C778" s="2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2" spans="1:3" x14ac:dyDescent="0.25">
      <c r="A782" s="1"/>
      <c r="B782" s="1"/>
      <c r="C782" s="1"/>
    </row>
    <row r="785" spans="1:3" x14ac:dyDescent="0.25">
      <c r="A785" s="2"/>
      <c r="B785" s="2"/>
      <c r="C785" s="2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9" spans="1:3" x14ac:dyDescent="0.25">
      <c r="A789" s="1"/>
      <c r="B789" s="1"/>
      <c r="C789" s="1"/>
    </row>
    <row r="792" spans="1:3" x14ac:dyDescent="0.25">
      <c r="A792" s="2"/>
      <c r="B792" s="2"/>
      <c r="C792" s="2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6" spans="1:3" x14ac:dyDescent="0.25">
      <c r="A796" s="1"/>
      <c r="B796" s="1"/>
      <c r="C796" s="1"/>
    </row>
    <row r="799" spans="1:3" x14ac:dyDescent="0.25">
      <c r="A799" s="2"/>
      <c r="B799" s="2"/>
      <c r="C799" s="2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3" spans="1:3" x14ac:dyDescent="0.25">
      <c r="A803" s="1"/>
      <c r="B803" s="1"/>
      <c r="C803" s="1"/>
    </row>
    <row r="806" spans="1:3" x14ac:dyDescent="0.25">
      <c r="A806" s="2"/>
      <c r="B806" s="2"/>
      <c r="C806" s="2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10" spans="1:3" x14ac:dyDescent="0.25">
      <c r="A810" s="1"/>
      <c r="B810" s="1"/>
      <c r="C810" s="1"/>
    </row>
    <row r="813" spans="1:3" x14ac:dyDescent="0.25">
      <c r="A813" s="2"/>
      <c r="B813" s="2"/>
      <c r="C813" s="2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7" spans="1:3" x14ac:dyDescent="0.25">
      <c r="A817" s="1"/>
      <c r="B817" s="1"/>
      <c r="C817" s="1"/>
    </row>
    <row r="820" spans="1:3" x14ac:dyDescent="0.25">
      <c r="A820" s="2"/>
      <c r="B820" s="2"/>
      <c r="C820" s="2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4" spans="1:3" x14ac:dyDescent="0.25">
      <c r="A824" s="1"/>
      <c r="B824" s="1"/>
      <c r="C824" s="1"/>
    </row>
    <row r="827" spans="1:3" x14ac:dyDescent="0.25">
      <c r="A827" s="2"/>
      <c r="B827" s="2"/>
      <c r="C827" s="2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1" spans="1:3" x14ac:dyDescent="0.25">
      <c r="A831" s="1"/>
      <c r="B831" s="1"/>
      <c r="C831" s="1"/>
    </row>
    <row r="834" spans="1:3" x14ac:dyDescent="0.25">
      <c r="A834" s="2"/>
      <c r="B834" s="2"/>
      <c r="C834" s="2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8" spans="1:3" x14ac:dyDescent="0.25">
      <c r="A838" s="1"/>
      <c r="B838" s="1"/>
      <c r="C838" s="1"/>
    </row>
    <row r="841" spans="1:3" x14ac:dyDescent="0.25">
      <c r="A841" s="2"/>
      <c r="B841" s="2"/>
      <c r="C841" s="2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5" spans="1:3" x14ac:dyDescent="0.25">
      <c r="A845" s="1"/>
      <c r="B845" s="1"/>
      <c r="C845" s="1"/>
    </row>
    <row r="848" spans="1:3" x14ac:dyDescent="0.25">
      <c r="A848" s="2"/>
      <c r="B848" s="2"/>
      <c r="C848" s="2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2" spans="1:3" x14ac:dyDescent="0.25">
      <c r="A852" s="1"/>
      <c r="B852" s="1"/>
      <c r="C852" s="1"/>
    </row>
    <row r="855" spans="1:3" x14ac:dyDescent="0.25">
      <c r="A855" s="2"/>
      <c r="B855" s="2"/>
      <c r="C855" s="2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9" spans="1:3" x14ac:dyDescent="0.25">
      <c r="A859" s="1"/>
      <c r="B859" s="1"/>
      <c r="C859" s="1"/>
    </row>
    <row r="862" spans="1:3" x14ac:dyDescent="0.25">
      <c r="A862" s="2"/>
      <c r="B862" s="2"/>
      <c r="C862" s="2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6" spans="1:3" x14ac:dyDescent="0.25">
      <c r="A866" s="1"/>
      <c r="B866" s="1"/>
      <c r="C866" s="1"/>
    </row>
    <row r="869" spans="1:3" x14ac:dyDescent="0.25">
      <c r="A869" s="2"/>
      <c r="B869" s="2"/>
      <c r="C869" s="2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3" spans="1:3" x14ac:dyDescent="0.25">
      <c r="A873" s="1"/>
      <c r="B873" s="1"/>
      <c r="C873" s="1"/>
    </row>
    <row r="876" spans="1:3" x14ac:dyDescent="0.25">
      <c r="A876" s="2"/>
      <c r="B876" s="2"/>
      <c r="C876" s="2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80" spans="1:3" x14ac:dyDescent="0.25">
      <c r="A880" s="1"/>
      <c r="B880" s="1"/>
      <c r="C880" s="1"/>
    </row>
    <row r="883" spans="1:3" x14ac:dyDescent="0.25">
      <c r="A883" s="2"/>
      <c r="B883" s="2"/>
      <c r="C883" s="2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7" spans="1:3" x14ac:dyDescent="0.25">
      <c r="A887" s="1"/>
      <c r="B887" s="1"/>
      <c r="C887" s="1"/>
    </row>
    <row r="890" spans="1:3" x14ac:dyDescent="0.25">
      <c r="A890" s="2"/>
      <c r="B890" s="2"/>
      <c r="C890" s="2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4" spans="1:3" x14ac:dyDescent="0.25">
      <c r="A894" s="1"/>
      <c r="B894" s="1"/>
      <c r="C894" s="1"/>
    </row>
    <row r="897" spans="1:3" x14ac:dyDescent="0.25">
      <c r="A897" s="2"/>
      <c r="B897" s="2"/>
      <c r="C897" s="2"/>
    </row>
  </sheetData>
  <mergeCells count="69">
    <mergeCell ref="D34:F34"/>
    <mergeCell ref="A28:J28"/>
    <mergeCell ref="D24:F24"/>
    <mergeCell ref="D25:F25"/>
    <mergeCell ref="D26:F26"/>
    <mergeCell ref="D27:F27"/>
    <mergeCell ref="D31:F31"/>
    <mergeCell ref="D32:F32"/>
    <mergeCell ref="D33:F33"/>
    <mergeCell ref="A1:D1"/>
    <mergeCell ref="F1:K1"/>
    <mergeCell ref="A2:K2"/>
    <mergeCell ref="A3:K3"/>
    <mergeCell ref="A4:K4"/>
    <mergeCell ref="A6:K6"/>
    <mergeCell ref="D30:F30"/>
    <mergeCell ref="D16:F16"/>
    <mergeCell ref="D12:F12"/>
    <mergeCell ref="D23:F23"/>
    <mergeCell ref="D13:F13"/>
    <mergeCell ref="A70:L70"/>
    <mergeCell ref="C58:F58"/>
    <mergeCell ref="G58:H58"/>
    <mergeCell ref="A59:F59"/>
    <mergeCell ref="G59:H59"/>
    <mergeCell ref="A68:L68"/>
    <mergeCell ref="A62:E62"/>
    <mergeCell ref="A61:F61"/>
    <mergeCell ref="H61:I61"/>
    <mergeCell ref="A69:L69"/>
    <mergeCell ref="A54:H54"/>
    <mergeCell ref="D51:F51"/>
    <mergeCell ref="D48:F48"/>
    <mergeCell ref="A66:K66"/>
    <mergeCell ref="C56:F56"/>
    <mergeCell ref="G56:H56"/>
    <mergeCell ref="C57:F57"/>
    <mergeCell ref="G57:H57"/>
    <mergeCell ref="C55:F55"/>
    <mergeCell ref="G55:H55"/>
    <mergeCell ref="D49:F49"/>
    <mergeCell ref="D50:F50"/>
    <mergeCell ref="D43:F43"/>
    <mergeCell ref="D45:F45"/>
    <mergeCell ref="A46:J46"/>
    <mergeCell ref="D44:F44"/>
    <mergeCell ref="D35:F35"/>
    <mergeCell ref="A41:J41"/>
    <mergeCell ref="D38:F38"/>
    <mergeCell ref="D40:F40"/>
    <mergeCell ref="D39:F39"/>
    <mergeCell ref="D37:F37"/>
    <mergeCell ref="D36:F36"/>
    <mergeCell ref="S5:U5"/>
    <mergeCell ref="Q5:R5"/>
    <mergeCell ref="D20:F20"/>
    <mergeCell ref="D21:F21"/>
    <mergeCell ref="D22:F22"/>
    <mergeCell ref="D17:F17"/>
    <mergeCell ref="D18:F18"/>
    <mergeCell ref="D19:F19"/>
    <mergeCell ref="D7:F7"/>
    <mergeCell ref="D8:F8"/>
    <mergeCell ref="D9:F9"/>
    <mergeCell ref="D10:F10"/>
    <mergeCell ref="D11:F11"/>
    <mergeCell ref="D14:F14"/>
    <mergeCell ref="A5:K5"/>
    <mergeCell ref="D15:F15"/>
  </mergeCells>
  <phoneticPr fontId="17" type="noConversion"/>
  <printOptions horizontalCentered="1"/>
  <pageMargins left="0.43307086614173229" right="0.31496062992125984" top="0.74803149606299213" bottom="0.31496062992125984" header="0.31496062992125984" footer="0.23622047244094491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6"/>
  <sheetViews>
    <sheetView showGridLines="0" zoomScale="106" zoomScaleNormal="106" workbookViewId="0">
      <selection activeCell="E2" sqref="E2:J2"/>
    </sheetView>
  </sheetViews>
  <sheetFormatPr defaultColWidth="8.85546875" defaultRowHeight="20.100000000000001" customHeight="1" x14ac:dyDescent="0.25"/>
  <cols>
    <col min="1" max="1" width="5.42578125" customWidth="1"/>
    <col min="2" max="2" width="9.42578125" customWidth="1"/>
    <col min="3" max="3" width="7.42578125" customWidth="1"/>
    <col min="5" max="5" width="21.42578125" customWidth="1"/>
    <col min="6" max="6" width="14.85546875" customWidth="1"/>
    <col min="7" max="7" width="6.85546875" bestFit="1" customWidth="1"/>
    <col min="8" max="8" width="13.28515625" style="48" customWidth="1"/>
    <col min="9" max="9" width="12.85546875" customWidth="1"/>
    <col min="10" max="10" width="19.140625" customWidth="1"/>
    <col min="11" max="11" width="4.28515625" customWidth="1"/>
    <col min="12" max="12" width="6.28515625" customWidth="1"/>
    <col min="13" max="13" width="14.42578125" customWidth="1"/>
    <col min="14" max="14" width="11.28515625" customWidth="1"/>
    <col min="15" max="15" width="13.28515625" customWidth="1"/>
    <col min="16" max="16" width="14.85546875" customWidth="1"/>
    <col min="17" max="17" width="15.140625" customWidth="1"/>
    <col min="18" max="18" width="12.42578125" customWidth="1"/>
    <col min="20" max="20" width="11.140625" customWidth="1"/>
    <col min="21" max="21" width="11.7109375" customWidth="1"/>
    <col min="24" max="24" width="10.42578125" customWidth="1"/>
    <col min="25" max="25" width="23" customWidth="1"/>
    <col min="26" max="26" width="9.140625" customWidth="1"/>
    <col min="27" max="27" width="21" customWidth="1"/>
  </cols>
  <sheetData>
    <row r="1" spans="1:20" ht="24" customHeight="1" x14ac:dyDescent="0.25">
      <c r="A1" s="191"/>
      <c r="B1" s="192"/>
      <c r="C1" s="192"/>
      <c r="D1" s="192"/>
      <c r="E1" s="241" t="s">
        <v>88</v>
      </c>
      <c r="F1" s="241"/>
      <c r="G1" s="241"/>
      <c r="H1" s="241"/>
      <c r="I1" s="241"/>
      <c r="J1" s="242"/>
      <c r="K1" s="1"/>
      <c r="L1" s="1"/>
    </row>
    <row r="2" spans="1:20" ht="14.25" customHeight="1" x14ac:dyDescent="0.25">
      <c r="B2" s="12"/>
      <c r="C2" s="12"/>
      <c r="D2" s="12"/>
      <c r="E2" s="241" t="s">
        <v>234</v>
      </c>
      <c r="F2" s="241"/>
      <c r="G2" s="241"/>
      <c r="H2" s="241"/>
      <c r="I2" s="241"/>
      <c r="J2" s="242"/>
      <c r="K2" s="1"/>
      <c r="L2" s="1"/>
    </row>
    <row r="3" spans="1:20" ht="14.25" customHeight="1" x14ac:dyDescent="0.25">
      <c r="B3" s="127"/>
      <c r="C3" s="127"/>
      <c r="D3" s="127"/>
      <c r="E3" s="241" t="s">
        <v>93</v>
      </c>
      <c r="F3" s="241"/>
      <c r="G3" s="241"/>
      <c r="H3" s="241"/>
      <c r="I3" s="241"/>
      <c r="J3" s="242"/>
      <c r="K3" s="1"/>
      <c r="L3" s="1"/>
    </row>
    <row r="4" spans="1:20" ht="16.5" customHeight="1" x14ac:dyDescent="0.25">
      <c r="A4" s="253" t="s">
        <v>81</v>
      </c>
      <c r="B4" s="241"/>
      <c r="C4" s="241"/>
      <c r="D4" s="241"/>
      <c r="E4" s="241"/>
      <c r="F4" s="241"/>
      <c r="G4" s="241"/>
      <c r="H4" s="241"/>
      <c r="I4" s="241"/>
      <c r="J4" s="242"/>
      <c r="K4" s="1"/>
      <c r="L4" s="1"/>
    </row>
    <row r="5" spans="1:20" ht="26.25" customHeight="1" x14ac:dyDescent="0.25">
      <c r="A5" s="253" t="s">
        <v>255</v>
      </c>
      <c r="B5" s="241"/>
      <c r="C5" s="241"/>
      <c r="D5" s="241"/>
      <c r="E5" s="241"/>
      <c r="F5" s="241"/>
      <c r="G5" s="241"/>
      <c r="H5" s="241"/>
      <c r="I5" s="241"/>
      <c r="J5" s="242"/>
      <c r="K5" s="1"/>
      <c r="L5" s="1"/>
      <c r="P5" s="189"/>
      <c r="Q5" s="189"/>
      <c r="R5" s="189"/>
      <c r="S5" s="189"/>
      <c r="T5" s="189"/>
    </row>
    <row r="6" spans="1:20" ht="20.100000000000001" customHeight="1" x14ac:dyDescent="0.25">
      <c r="A6" s="8" t="s">
        <v>27</v>
      </c>
      <c r="B6" s="32" t="s">
        <v>2</v>
      </c>
      <c r="C6" s="32" t="s">
        <v>3</v>
      </c>
      <c r="D6" s="216" t="s">
        <v>235</v>
      </c>
      <c r="E6" s="216"/>
      <c r="F6" s="216"/>
      <c r="G6" s="32" t="s">
        <v>4</v>
      </c>
      <c r="H6" s="44" t="s">
        <v>6</v>
      </c>
      <c r="I6" s="32" t="s">
        <v>14</v>
      </c>
      <c r="J6" s="32" t="s">
        <v>15</v>
      </c>
      <c r="K6" s="1"/>
      <c r="L6" s="1"/>
      <c r="P6" s="189" t="s">
        <v>9</v>
      </c>
      <c r="Q6" s="189"/>
    </row>
    <row r="7" spans="1:20" ht="20.100000000000001" customHeight="1" x14ac:dyDescent="0.25">
      <c r="A7" s="107" t="s">
        <v>27</v>
      </c>
      <c r="B7" s="29" t="s">
        <v>201</v>
      </c>
      <c r="C7" s="29">
        <v>44001</v>
      </c>
      <c r="D7" s="191" t="s">
        <v>171</v>
      </c>
      <c r="E7" s="192"/>
      <c r="F7" s="193"/>
      <c r="G7" s="29" t="s">
        <v>7</v>
      </c>
      <c r="H7" s="45">
        <f>'MEMÓRIA DE CÁLCULO'!I8</f>
        <v>1485.72</v>
      </c>
      <c r="I7" s="33">
        <v>0.27</v>
      </c>
      <c r="J7" s="33">
        <f>H7*I7</f>
        <v>401.14440000000002</v>
      </c>
      <c r="K7" s="1"/>
      <c r="L7" s="1"/>
      <c r="P7" s="189"/>
      <c r="Q7" s="189"/>
    </row>
    <row r="8" spans="1:20" ht="20.100000000000001" customHeight="1" x14ac:dyDescent="0.25">
      <c r="A8" s="107" t="s">
        <v>262</v>
      </c>
      <c r="B8" s="29" t="s">
        <v>201</v>
      </c>
      <c r="C8" s="29">
        <v>40005</v>
      </c>
      <c r="D8" s="191" t="s">
        <v>13</v>
      </c>
      <c r="E8" s="192"/>
      <c r="F8" s="193"/>
      <c r="G8" s="29" t="s">
        <v>8</v>
      </c>
      <c r="H8" s="46">
        <f>'MEMÓRIA DE CÁLCULO'!I9</f>
        <v>148.572</v>
      </c>
      <c r="I8" s="33">
        <v>2.85</v>
      </c>
      <c r="J8" s="33">
        <f t="shared" ref="J8:J26" si="0">H8*I8</f>
        <v>423.43020000000001</v>
      </c>
      <c r="K8" s="1"/>
      <c r="L8" s="1"/>
      <c r="P8" s="189"/>
      <c r="Q8" s="189"/>
    </row>
    <row r="9" spans="1:20" ht="20.100000000000001" customHeight="1" x14ac:dyDescent="0.25">
      <c r="A9" s="107" t="s">
        <v>263</v>
      </c>
      <c r="B9" s="29" t="s">
        <v>201</v>
      </c>
      <c r="C9" s="29">
        <v>40006</v>
      </c>
      <c r="D9" s="191" t="s">
        <v>161</v>
      </c>
      <c r="E9" s="192"/>
      <c r="F9" s="193"/>
      <c r="G9" s="29" t="s">
        <v>10</v>
      </c>
      <c r="H9" s="45">
        <f>'MEMÓRIA DE CÁLCULO'!I10</f>
        <v>148.572</v>
      </c>
      <c r="I9" s="33">
        <v>2.76</v>
      </c>
      <c r="J9" s="33">
        <f t="shared" si="0"/>
        <v>410.05871999999999</v>
      </c>
      <c r="K9" s="1"/>
      <c r="L9" s="1"/>
      <c r="P9" s="189"/>
      <c r="Q9" s="189"/>
    </row>
    <row r="10" spans="1:20" ht="20.100000000000001" customHeight="1" x14ac:dyDescent="0.25">
      <c r="A10" s="107" t="s">
        <v>264</v>
      </c>
      <c r="B10" s="184" t="s">
        <v>201</v>
      </c>
      <c r="C10" s="184">
        <f>'MEMÓRIA DE CÁLCULO'!C11</f>
        <v>40016</v>
      </c>
      <c r="D10" s="191" t="str">
        <f>'MEMÓRIA DE CÁLCULO'!D11:F11</f>
        <v>ESCAV., CARGA E TRANSPORTE DE MAT. 1ª CATEG. - C/ ESCAVADEIRA - (DT: 201 A 400M)</v>
      </c>
      <c r="E10" s="192"/>
      <c r="F10" s="193"/>
      <c r="G10" s="184" t="str">
        <f>'MEMÓRIA DE CÁLCULO'!G11</f>
        <v>m³</v>
      </c>
      <c r="H10" s="45">
        <f>'MEMÓRIA DE CÁLCULO'!I11</f>
        <v>718.62</v>
      </c>
      <c r="I10" s="185">
        <f>'MEMÓRIA DE CÁLCULO'!J11</f>
        <v>9.69</v>
      </c>
      <c r="J10" s="185">
        <f>H10*I10</f>
        <v>6963.4277999999995</v>
      </c>
      <c r="K10" s="1"/>
      <c r="L10" s="1"/>
      <c r="P10" s="183"/>
      <c r="Q10" s="183"/>
    </row>
    <row r="11" spans="1:20" ht="25.5" customHeight="1" x14ac:dyDescent="0.25">
      <c r="A11" s="107" t="s">
        <v>265</v>
      </c>
      <c r="B11" s="29" t="s">
        <v>201</v>
      </c>
      <c r="C11" s="29">
        <v>40086</v>
      </c>
      <c r="D11" s="191" t="s">
        <v>223</v>
      </c>
      <c r="E11" s="229"/>
      <c r="F11" s="230"/>
      <c r="G11" s="29" t="s">
        <v>8</v>
      </c>
      <c r="H11" s="45">
        <f>'MEMÓRIA DE CÁLCULO'!I12</f>
        <v>441.80200000000002</v>
      </c>
      <c r="I11" s="33">
        <v>24.28</v>
      </c>
      <c r="J11" s="33">
        <f>I11*H11</f>
        <v>10726.952560000002</v>
      </c>
      <c r="K11" s="1"/>
      <c r="L11" s="1"/>
    </row>
    <row r="12" spans="1:20" ht="25.5" customHeight="1" x14ac:dyDescent="0.25">
      <c r="A12" s="107" t="s">
        <v>266</v>
      </c>
      <c r="B12" s="184" t="s">
        <v>201</v>
      </c>
      <c r="C12" s="184">
        <f>'MEMÓRIA DE CÁLCULO'!C13</f>
        <v>40455</v>
      </c>
      <c r="D12" s="191" t="str">
        <f>'MEMÓRIA DE CÁLCULO'!D13:F13</f>
        <v xml:space="preserve">TRANSPORTE COMERCIAL DE AGREGADO </v>
      </c>
      <c r="E12" s="229"/>
      <c r="F12" s="230"/>
      <c r="G12" s="184" t="str">
        <f>'MEMÓRIA DE CÁLCULO'!G13</f>
        <v>m³ x Km</v>
      </c>
      <c r="H12" s="45">
        <f>'MEMÓRIA DE CÁLCULO'!I13</f>
        <v>12282.095600000001</v>
      </c>
      <c r="I12" s="185">
        <f>'MEMÓRIA DE CÁLCULO'!J13</f>
        <v>1.49</v>
      </c>
      <c r="J12" s="185">
        <f>H12*I12</f>
        <v>18300.322444000001</v>
      </c>
      <c r="K12" s="1"/>
      <c r="L12" s="1"/>
    </row>
    <row r="13" spans="1:20" ht="27" customHeight="1" x14ac:dyDescent="0.25">
      <c r="A13" s="107" t="s">
        <v>266</v>
      </c>
      <c r="B13" s="29" t="s">
        <v>201</v>
      </c>
      <c r="C13" s="29">
        <v>40140</v>
      </c>
      <c r="D13" s="191" t="s">
        <v>216</v>
      </c>
      <c r="E13" s="192"/>
      <c r="F13" s="193"/>
      <c r="G13" s="29" t="s">
        <v>8</v>
      </c>
      <c r="H13" s="45">
        <f>'MEMÓRIA DE CÁLCULO'!I14</f>
        <v>441.80200000000002</v>
      </c>
      <c r="I13" s="33">
        <v>107.19</v>
      </c>
      <c r="J13" s="33">
        <f t="shared" si="0"/>
        <v>47356.756379999999</v>
      </c>
      <c r="K13" s="1"/>
      <c r="L13" s="1"/>
    </row>
    <row r="14" spans="1:20" ht="20.100000000000001" customHeight="1" x14ac:dyDescent="0.25">
      <c r="A14" s="107" t="s">
        <v>267</v>
      </c>
      <c r="B14" s="29" t="s">
        <v>201</v>
      </c>
      <c r="C14" s="29">
        <v>40316</v>
      </c>
      <c r="D14" s="191" t="s">
        <v>224</v>
      </c>
      <c r="E14" s="192"/>
      <c r="F14" s="193"/>
      <c r="G14" s="29" t="s">
        <v>8</v>
      </c>
      <c r="H14" s="45">
        <f>'MEMÓRIA DE CÁLCULO'!I15</f>
        <v>698.99999999999989</v>
      </c>
      <c r="I14" s="33">
        <v>11.49</v>
      </c>
      <c r="J14" s="33">
        <f>H14*I14</f>
        <v>8031.5099999999984</v>
      </c>
      <c r="K14" s="1"/>
      <c r="L14" s="1"/>
    </row>
    <row r="15" spans="1:20" ht="20.100000000000001" customHeight="1" x14ac:dyDescent="0.25">
      <c r="A15" s="107" t="s">
        <v>269</v>
      </c>
      <c r="B15" s="29" t="s">
        <v>201</v>
      </c>
      <c r="C15" s="42">
        <v>40101</v>
      </c>
      <c r="D15" s="225" t="s">
        <v>85</v>
      </c>
      <c r="E15" s="226"/>
      <c r="F15" s="227"/>
      <c r="G15" s="42" t="s">
        <v>8</v>
      </c>
      <c r="H15" s="45">
        <f>'MEMÓRIA DE CÁLCULO'!I16</f>
        <v>1417.62</v>
      </c>
      <c r="I15" s="33">
        <v>6.38</v>
      </c>
      <c r="J15" s="33">
        <f t="shared" ref="J15" si="1">H15*I15</f>
        <v>9044.4155999999984</v>
      </c>
      <c r="K15" s="31"/>
      <c r="M15" t="s">
        <v>9</v>
      </c>
    </row>
    <row r="16" spans="1:20" ht="20.100000000000001" customHeight="1" x14ac:dyDescent="0.25">
      <c r="A16" s="107" t="s">
        <v>272</v>
      </c>
      <c r="B16" s="29" t="s">
        <v>201</v>
      </c>
      <c r="C16" s="29">
        <v>40310</v>
      </c>
      <c r="D16" s="191" t="s">
        <v>199</v>
      </c>
      <c r="E16" s="192"/>
      <c r="F16" s="193"/>
      <c r="G16" s="29" t="s">
        <v>7</v>
      </c>
      <c r="H16" s="45">
        <f>'MEMÓRIA DE CÁLCULO'!I17</f>
        <v>800.6400000000001</v>
      </c>
      <c r="I16" s="33">
        <v>2.88</v>
      </c>
      <c r="J16" s="33">
        <f t="shared" si="0"/>
        <v>2305.8432000000003</v>
      </c>
      <c r="K16" s="1"/>
      <c r="L16" s="1"/>
    </row>
    <row r="17" spans="1:14" ht="23.25" customHeight="1" x14ac:dyDescent="0.25">
      <c r="A17" s="107" t="s">
        <v>273</v>
      </c>
      <c r="B17" s="29" t="s">
        <v>201</v>
      </c>
      <c r="C17" s="29">
        <v>40316</v>
      </c>
      <c r="D17" s="191" t="s">
        <v>163</v>
      </c>
      <c r="E17" s="192"/>
      <c r="F17" s="193"/>
      <c r="G17" s="29" t="s">
        <v>8</v>
      </c>
      <c r="H17" s="45">
        <f>'MEMÓRIA DE CÁLCULO'!I18</f>
        <v>264.12800000000004</v>
      </c>
      <c r="I17" s="33">
        <v>11.49</v>
      </c>
      <c r="J17" s="33">
        <f t="shared" si="0"/>
        <v>3034.8307200000004</v>
      </c>
      <c r="K17" s="1" t="s">
        <v>9</v>
      </c>
      <c r="L17" s="1"/>
    </row>
    <row r="18" spans="1:14" ht="28.5" customHeight="1" x14ac:dyDescent="0.25">
      <c r="A18" s="107" t="s">
        <v>274</v>
      </c>
      <c r="B18" s="29" t="s">
        <v>201</v>
      </c>
      <c r="C18" s="29">
        <v>40320</v>
      </c>
      <c r="D18" s="191" t="s">
        <v>164</v>
      </c>
      <c r="E18" s="192"/>
      <c r="F18" s="193"/>
      <c r="G18" s="29" t="s">
        <v>10</v>
      </c>
      <c r="H18" s="45">
        <f>'MEMÓRIA DE CÁLCULO'!I19</f>
        <v>4952.4000000000005</v>
      </c>
      <c r="I18" s="33">
        <v>3.04</v>
      </c>
      <c r="J18" s="33">
        <f t="shared" si="0"/>
        <v>15055.296000000002</v>
      </c>
      <c r="K18" s="1"/>
      <c r="L18" s="1"/>
    </row>
    <row r="19" spans="1:14" ht="25.5" customHeight="1" x14ac:dyDescent="0.25">
      <c r="A19" s="107" t="s">
        <v>275</v>
      </c>
      <c r="B19" s="29" t="s">
        <v>201</v>
      </c>
      <c r="C19" s="29">
        <v>40336</v>
      </c>
      <c r="D19" s="191" t="s">
        <v>165</v>
      </c>
      <c r="E19" s="192"/>
      <c r="F19" s="193"/>
      <c r="G19" s="29" t="s">
        <v>8</v>
      </c>
      <c r="H19" s="45">
        <f>'MEMÓRIA DE CÁLCULO'!I20</f>
        <v>264.12800000000004</v>
      </c>
      <c r="I19" s="33">
        <v>20.2</v>
      </c>
      <c r="J19" s="33">
        <f t="shared" si="0"/>
        <v>5335.3856000000005</v>
      </c>
      <c r="K19" s="1"/>
      <c r="L19" s="1"/>
    </row>
    <row r="20" spans="1:14" ht="20.100000000000001" customHeight="1" x14ac:dyDescent="0.25">
      <c r="A20" s="107" t="s">
        <v>276</v>
      </c>
      <c r="B20" s="29" t="s">
        <v>201</v>
      </c>
      <c r="C20" s="29">
        <v>40380</v>
      </c>
      <c r="D20" s="191" t="s">
        <v>166</v>
      </c>
      <c r="E20" s="192"/>
      <c r="F20" s="193"/>
      <c r="G20" s="29" t="s">
        <v>7</v>
      </c>
      <c r="H20" s="45">
        <f>'MEMÓRIA DE CÁLCULO'!I21</f>
        <v>1106.0360000000001</v>
      </c>
      <c r="I20" s="33">
        <v>0.5</v>
      </c>
      <c r="J20" s="33">
        <f t="shared" si="0"/>
        <v>553.01800000000003</v>
      </c>
      <c r="K20" s="1"/>
      <c r="L20" s="1"/>
      <c r="N20" t="s">
        <v>9</v>
      </c>
    </row>
    <row r="21" spans="1:14" ht="20.100000000000001" customHeight="1" x14ac:dyDescent="0.25">
      <c r="A21" s="107" t="s">
        <v>277</v>
      </c>
      <c r="B21" s="29" t="s">
        <v>201</v>
      </c>
      <c r="C21" s="29">
        <v>40385</v>
      </c>
      <c r="D21" s="191" t="s">
        <v>167</v>
      </c>
      <c r="E21" s="192"/>
      <c r="F21" s="193"/>
      <c r="G21" s="29" t="s">
        <v>7</v>
      </c>
      <c r="H21" s="45">
        <f>'MEMÓRIA DE CÁLCULO'!I22</f>
        <v>1106.0360000000001</v>
      </c>
      <c r="I21" s="33">
        <v>0.49</v>
      </c>
      <c r="J21" s="33">
        <f t="shared" si="0"/>
        <v>541.95763999999997</v>
      </c>
      <c r="K21" s="1"/>
      <c r="L21" s="1"/>
    </row>
    <row r="22" spans="1:14" ht="20.100000000000001" customHeight="1" x14ac:dyDescent="0.25">
      <c r="A22" s="107" t="s">
        <v>278</v>
      </c>
      <c r="B22" s="29" t="s">
        <v>201</v>
      </c>
      <c r="C22" s="29">
        <v>40602</v>
      </c>
      <c r="D22" s="191" t="s">
        <v>168</v>
      </c>
      <c r="E22" s="192"/>
      <c r="F22" s="193"/>
      <c r="G22" s="29" t="s">
        <v>8</v>
      </c>
      <c r="H22" s="45">
        <f>'MEMÓRIA DE CÁLCULO'!I23</f>
        <v>33.181080000000001</v>
      </c>
      <c r="I22" s="33">
        <v>468.6</v>
      </c>
      <c r="J22" s="33">
        <f t="shared" si="0"/>
        <v>15548.654088000001</v>
      </c>
      <c r="K22" s="1"/>
      <c r="L22" s="1"/>
    </row>
    <row r="23" spans="1:14" ht="20.100000000000001" customHeight="1" x14ac:dyDescent="0.25">
      <c r="A23" s="107" t="s">
        <v>279</v>
      </c>
      <c r="B23" s="29" t="s">
        <v>201</v>
      </c>
      <c r="C23" s="29">
        <v>40460</v>
      </c>
      <c r="D23" s="191" t="s">
        <v>169</v>
      </c>
      <c r="E23" s="192"/>
      <c r="F23" s="193"/>
      <c r="G23" s="29" t="s">
        <v>11</v>
      </c>
      <c r="H23" s="45">
        <f>'MEMÓRIA DE CÁLCULO'!I24</f>
        <v>3631.3373952000002</v>
      </c>
      <c r="I23" s="33">
        <v>0.99</v>
      </c>
      <c r="J23" s="33">
        <f t="shared" si="0"/>
        <v>3595.0240212480003</v>
      </c>
      <c r="K23" s="1"/>
    </row>
    <row r="24" spans="1:14" ht="20.100000000000001" customHeight="1" x14ac:dyDescent="0.25">
      <c r="A24" s="107" t="s">
        <v>280</v>
      </c>
      <c r="B24" s="29" t="s">
        <v>201</v>
      </c>
      <c r="C24" s="29">
        <v>40455</v>
      </c>
      <c r="D24" s="191" t="s">
        <v>170</v>
      </c>
      <c r="E24" s="192"/>
      <c r="F24" s="193"/>
      <c r="G24" s="29" t="s">
        <v>10</v>
      </c>
      <c r="H24" s="45">
        <f>'MEMÓRIA DE CÁLCULO'!I25</f>
        <v>1499.0870652891429</v>
      </c>
      <c r="I24" s="33">
        <v>1.49</v>
      </c>
      <c r="J24" s="33">
        <f t="shared" si="0"/>
        <v>2233.6397272808226</v>
      </c>
      <c r="K24" s="1"/>
    </row>
    <row r="25" spans="1:14" ht="20.100000000000001" customHeight="1" x14ac:dyDescent="0.25">
      <c r="A25" s="107" t="s">
        <v>281</v>
      </c>
      <c r="B25" s="29" t="s">
        <v>201</v>
      </c>
      <c r="C25" s="29">
        <v>44450</v>
      </c>
      <c r="D25" s="191" t="s">
        <v>80</v>
      </c>
      <c r="E25" s="192"/>
      <c r="F25" s="193"/>
      <c r="G25" s="29" t="s">
        <v>12</v>
      </c>
      <c r="H25" s="45">
        <f>'MEMÓRIA DE CÁLCULO'!I26</f>
        <v>165.08</v>
      </c>
      <c r="I25" s="33">
        <v>10.47</v>
      </c>
      <c r="J25" s="33">
        <f t="shared" si="0"/>
        <v>1728.3876000000002</v>
      </c>
      <c r="K25" s="1"/>
    </row>
    <row r="26" spans="1:14" ht="20.100000000000001" customHeight="1" x14ac:dyDescent="0.25">
      <c r="A26" s="107" t="s">
        <v>286</v>
      </c>
      <c r="B26" s="29" t="s">
        <v>201</v>
      </c>
      <c r="C26" s="29">
        <v>44455</v>
      </c>
      <c r="D26" s="191" t="s">
        <v>16</v>
      </c>
      <c r="E26" s="192"/>
      <c r="F26" s="193"/>
      <c r="G26" s="29" t="s">
        <v>12</v>
      </c>
      <c r="H26" s="45">
        <f>'MEMÓRIA DE CÁLCULO'!I27</f>
        <v>165.08</v>
      </c>
      <c r="I26" s="33">
        <v>33.61</v>
      </c>
      <c r="J26" s="33">
        <f t="shared" si="0"/>
        <v>5548.3388000000004</v>
      </c>
      <c r="K26" s="1"/>
    </row>
    <row r="27" spans="1:14" ht="20.100000000000001" customHeight="1" x14ac:dyDescent="0.25">
      <c r="A27" s="172"/>
      <c r="B27" s="164"/>
      <c r="C27" s="165"/>
      <c r="D27" s="165"/>
      <c r="E27" s="165"/>
      <c r="F27" s="165"/>
      <c r="G27" s="165"/>
      <c r="H27" s="173"/>
      <c r="I27" s="174" t="s">
        <v>213</v>
      </c>
      <c r="J27" s="22">
        <f>SUM(J7:J26)</f>
        <v>157138.39350052879</v>
      </c>
      <c r="K27" s="1"/>
    </row>
    <row r="28" spans="1:14" ht="20.100000000000001" customHeight="1" x14ac:dyDescent="0.25">
      <c r="A28" s="176"/>
      <c r="B28" s="169"/>
      <c r="C28" s="171"/>
      <c r="D28" s="171"/>
      <c r="E28" s="171"/>
      <c r="F28" s="171"/>
      <c r="G28" s="171"/>
      <c r="H28" s="177"/>
      <c r="I28" s="170"/>
      <c r="J28" s="170"/>
      <c r="K28" s="1"/>
    </row>
    <row r="29" spans="1:14" ht="20.100000000000001" customHeight="1" x14ac:dyDescent="0.25">
      <c r="A29" s="252"/>
      <c r="B29" s="252"/>
      <c r="C29" s="252"/>
      <c r="D29" s="252"/>
      <c r="E29" s="252"/>
      <c r="F29" s="252"/>
      <c r="G29" s="252"/>
      <c r="H29" s="252"/>
      <c r="I29" s="252"/>
      <c r="J29" s="106"/>
      <c r="K29" s="1"/>
      <c r="L29" s="1"/>
    </row>
    <row r="30" spans="1:14" ht="7.5" customHeight="1" x14ac:dyDescent="0.25">
      <c r="A30" s="175"/>
      <c r="B30" s="131"/>
      <c r="C30" s="131"/>
      <c r="D30" s="131"/>
      <c r="E30" s="131"/>
      <c r="F30" s="131"/>
      <c r="G30" s="131"/>
      <c r="H30" s="131"/>
      <c r="I30" s="131"/>
      <c r="K30" s="1"/>
      <c r="L30" s="1"/>
    </row>
    <row r="31" spans="1:14" ht="20.100000000000001" customHeigh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06"/>
      <c r="K31" s="1"/>
      <c r="L31" s="1"/>
    </row>
    <row r="32" spans="1:14" ht="20.100000000000001" customHeight="1" x14ac:dyDescent="0.25">
      <c r="A32" s="8" t="s">
        <v>26</v>
      </c>
      <c r="B32" s="32" t="s">
        <v>2</v>
      </c>
      <c r="C32" s="32" t="s">
        <v>3</v>
      </c>
      <c r="D32" s="216" t="s">
        <v>90</v>
      </c>
      <c r="E32" s="216"/>
      <c r="F32" s="216"/>
      <c r="G32" s="32" t="s">
        <v>4</v>
      </c>
      <c r="H32" s="44" t="s">
        <v>6</v>
      </c>
      <c r="I32" s="32" t="s">
        <v>14</v>
      </c>
      <c r="J32" s="32" t="s">
        <v>15</v>
      </c>
      <c r="K32" s="1"/>
      <c r="L32" s="1"/>
    </row>
    <row r="33" spans="1:12" ht="20.100000000000001" customHeight="1" x14ac:dyDescent="0.25">
      <c r="A33" s="29" t="s">
        <v>1</v>
      </c>
      <c r="B33" s="29" t="s">
        <v>201</v>
      </c>
      <c r="C33" s="34">
        <v>41414</v>
      </c>
      <c r="D33" s="209" t="s">
        <v>91</v>
      </c>
      <c r="E33" s="210"/>
      <c r="F33" s="211"/>
      <c r="G33" s="34" t="s">
        <v>12</v>
      </c>
      <c r="H33" s="54">
        <v>13.8</v>
      </c>
      <c r="I33" s="55">
        <v>110.44</v>
      </c>
      <c r="J33" s="33">
        <f>H33*I33</f>
        <v>1524.0720000000001</v>
      </c>
      <c r="K33" s="1"/>
      <c r="L33" s="1"/>
    </row>
    <row r="34" spans="1:12" ht="20.100000000000001" customHeight="1" x14ac:dyDescent="0.25">
      <c r="A34" s="29" t="s">
        <v>25</v>
      </c>
      <c r="B34" s="29" t="s">
        <v>201</v>
      </c>
      <c r="C34" s="34">
        <v>41372</v>
      </c>
      <c r="D34" s="238" t="s">
        <v>152</v>
      </c>
      <c r="E34" s="238"/>
      <c r="F34" s="238"/>
      <c r="G34" s="34" t="s">
        <v>4</v>
      </c>
      <c r="H34" s="54">
        <v>3</v>
      </c>
      <c r="I34" s="55">
        <v>497.72</v>
      </c>
      <c r="J34" s="33">
        <f t="shared" ref="J34:J40" si="2">H34*I34</f>
        <v>1493.16</v>
      </c>
    </row>
    <row r="35" spans="1:12" ht="26.25" customHeight="1" x14ac:dyDescent="0.25">
      <c r="A35" s="29" t="s">
        <v>30</v>
      </c>
      <c r="B35" s="29" t="s">
        <v>201</v>
      </c>
      <c r="C35" s="34">
        <v>41385</v>
      </c>
      <c r="D35" s="203" t="s">
        <v>153</v>
      </c>
      <c r="E35" s="204"/>
      <c r="F35" s="205"/>
      <c r="G35" s="34" t="s">
        <v>4</v>
      </c>
      <c r="H35" s="54">
        <v>2</v>
      </c>
      <c r="I35" s="55">
        <v>65.930000000000007</v>
      </c>
      <c r="J35" s="33">
        <f t="shared" si="2"/>
        <v>131.86000000000001</v>
      </c>
    </row>
    <row r="36" spans="1:12" ht="20.100000000000001" customHeight="1" x14ac:dyDescent="0.25">
      <c r="A36" s="29" t="s">
        <v>176</v>
      </c>
      <c r="B36" s="29" t="s">
        <v>201</v>
      </c>
      <c r="C36" s="34">
        <v>45410</v>
      </c>
      <c r="D36" s="203" t="s">
        <v>158</v>
      </c>
      <c r="E36" s="204"/>
      <c r="F36" s="205"/>
      <c r="G36" s="34" t="s">
        <v>8</v>
      </c>
      <c r="H36" s="54">
        <f>1.2*6*1.2</f>
        <v>8.6399999999999988</v>
      </c>
      <c r="I36" s="55">
        <v>13.01</v>
      </c>
      <c r="J36" s="33">
        <f t="shared" si="2"/>
        <v>112.40639999999998</v>
      </c>
    </row>
    <row r="37" spans="1:12" ht="20.100000000000001" customHeight="1" x14ac:dyDescent="0.25">
      <c r="A37" s="29" t="s">
        <v>177</v>
      </c>
      <c r="B37" s="29" t="s">
        <v>201</v>
      </c>
      <c r="C37" s="34">
        <v>45580</v>
      </c>
      <c r="D37" s="203" t="s">
        <v>160</v>
      </c>
      <c r="E37" s="204"/>
      <c r="F37" s="205"/>
      <c r="G37" s="34" t="s">
        <v>8</v>
      </c>
      <c r="H37" s="54">
        <f>1.2*6*0.1</f>
        <v>0.72</v>
      </c>
      <c r="I37" s="55">
        <v>193.13</v>
      </c>
      <c r="J37" s="33">
        <f t="shared" si="2"/>
        <v>139.05359999999999</v>
      </c>
    </row>
    <row r="38" spans="1:12" ht="23.25" customHeight="1" x14ac:dyDescent="0.25">
      <c r="A38" s="29" t="s">
        <v>178</v>
      </c>
      <c r="B38" s="29" t="s">
        <v>201</v>
      </c>
      <c r="C38" s="107">
        <v>45445</v>
      </c>
      <c r="D38" s="209" t="s">
        <v>217</v>
      </c>
      <c r="E38" s="210"/>
      <c r="F38" s="211"/>
      <c r="G38" s="34" t="s">
        <v>12</v>
      </c>
      <c r="H38" s="54">
        <v>6</v>
      </c>
      <c r="I38" s="55">
        <f>'MEMÓRIA DE CÁLCULO'!J36</f>
        <v>365.68</v>
      </c>
      <c r="J38" s="33">
        <f t="shared" si="2"/>
        <v>2194.08</v>
      </c>
    </row>
    <row r="39" spans="1:12" ht="25.5" customHeight="1" x14ac:dyDescent="0.25">
      <c r="A39" s="29" t="s">
        <v>179</v>
      </c>
      <c r="B39" s="29" t="s">
        <v>201</v>
      </c>
      <c r="C39" s="107">
        <v>45435</v>
      </c>
      <c r="D39" s="209" t="s">
        <v>159</v>
      </c>
      <c r="E39" s="210"/>
      <c r="F39" s="211"/>
      <c r="G39" s="34" t="s">
        <v>8</v>
      </c>
      <c r="H39" s="54">
        <f>'MEMÓRIA DE CÁLCULO'!I37</f>
        <v>2.1599999999999997</v>
      </c>
      <c r="I39" s="55">
        <f>'MEMÓRIA DE CÁLCULO'!J37</f>
        <v>13.24</v>
      </c>
      <c r="J39" s="33">
        <f>H39*I39</f>
        <v>28.598399999999998</v>
      </c>
    </row>
    <row r="40" spans="1:12" ht="20.100000000000001" customHeight="1" x14ac:dyDescent="0.25">
      <c r="A40" s="29" t="s">
        <v>180</v>
      </c>
      <c r="B40" s="29" t="s">
        <v>201</v>
      </c>
      <c r="C40" s="34">
        <f>'MEMÓRIA DE CÁLCULO'!C38</f>
        <v>45535</v>
      </c>
      <c r="D40" s="203" t="str">
        <f>'MEMÓRIA DE CÁLCULO'!D38:F38</f>
        <v xml:space="preserve">BOCA-DE-LOBO, ALTURA MÉDIA DE 1,30 M (AC/BC) </v>
      </c>
      <c r="E40" s="204"/>
      <c r="F40" s="205"/>
      <c r="G40" s="34" t="s">
        <v>4</v>
      </c>
      <c r="H40" s="54">
        <f>'MEMÓRIA DE CÁLCULO'!I38</f>
        <v>2</v>
      </c>
      <c r="I40" s="55">
        <f>'MEMÓRIA DE CÁLCULO'!J38</f>
        <v>1444.8</v>
      </c>
      <c r="J40" s="33">
        <f t="shared" si="2"/>
        <v>2889.6</v>
      </c>
    </row>
    <row r="41" spans="1:12" ht="25.5" customHeight="1" x14ac:dyDescent="0.25">
      <c r="A41" s="29" t="s">
        <v>181</v>
      </c>
      <c r="B41" s="29" t="s">
        <v>201</v>
      </c>
      <c r="C41" s="34">
        <v>41841</v>
      </c>
      <c r="D41" s="203" t="s">
        <v>225</v>
      </c>
      <c r="E41" s="204"/>
      <c r="F41" s="205"/>
      <c r="G41" s="34" t="s">
        <v>12</v>
      </c>
      <c r="H41" s="54">
        <v>18</v>
      </c>
      <c r="I41" s="55">
        <f>'MEMÓRIA DE CÁLCULO'!J39</f>
        <v>3059.24</v>
      </c>
      <c r="J41" s="33">
        <f>H41*I41</f>
        <v>55066.319999999992</v>
      </c>
    </row>
    <row r="42" spans="1:12" ht="25.5" customHeight="1" x14ac:dyDescent="0.25">
      <c r="A42" s="29" t="s">
        <v>226</v>
      </c>
      <c r="B42" s="29" t="s">
        <v>201</v>
      </c>
      <c r="C42" s="34">
        <v>41881</v>
      </c>
      <c r="D42" s="203" t="s">
        <v>238</v>
      </c>
      <c r="E42" s="204"/>
      <c r="F42" s="205"/>
      <c r="G42" s="34" t="s">
        <v>4</v>
      </c>
      <c r="H42" s="54">
        <v>2</v>
      </c>
      <c r="I42" s="55">
        <v>2458.33</v>
      </c>
      <c r="J42" s="33">
        <f>H42*I42</f>
        <v>4916.66</v>
      </c>
    </row>
    <row r="43" spans="1:12" ht="20.100000000000001" customHeight="1" x14ac:dyDescent="0.25">
      <c r="A43" s="244" t="s">
        <v>89</v>
      </c>
      <c r="B43" s="245"/>
      <c r="C43" s="245"/>
      <c r="D43" s="245"/>
      <c r="E43" s="245"/>
      <c r="F43" s="245"/>
      <c r="G43" s="245"/>
      <c r="H43" s="245"/>
      <c r="I43" s="246"/>
      <c r="J43" s="117">
        <f>SUM(J33:J41)</f>
        <v>63579.150399999991</v>
      </c>
      <c r="K43" s="1"/>
      <c r="L43" s="1"/>
    </row>
    <row r="44" spans="1:12" ht="20.100000000000001" customHeight="1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6"/>
      <c r="K44" s="1"/>
      <c r="L44" s="1"/>
    </row>
    <row r="45" spans="1:12" ht="20.100000000000001" customHeight="1" x14ac:dyDescent="0.25">
      <c r="A45" s="8" t="s">
        <v>182</v>
      </c>
      <c r="B45" s="32" t="s">
        <v>2</v>
      </c>
      <c r="C45" s="32" t="s">
        <v>3</v>
      </c>
      <c r="D45" s="194" t="s">
        <v>228</v>
      </c>
      <c r="E45" s="195"/>
      <c r="F45" s="196"/>
      <c r="G45" s="32" t="s">
        <v>4</v>
      </c>
      <c r="H45" s="44" t="s">
        <v>6</v>
      </c>
      <c r="I45" s="32" t="s">
        <v>14</v>
      </c>
      <c r="J45" s="32" t="s">
        <v>15</v>
      </c>
      <c r="K45" s="1"/>
      <c r="L45" s="1"/>
    </row>
    <row r="46" spans="1:12" ht="20.100000000000001" customHeight="1" x14ac:dyDescent="0.25">
      <c r="A46" s="29" t="s">
        <v>183</v>
      </c>
      <c r="B46" s="29" t="s">
        <v>201</v>
      </c>
      <c r="C46" s="34">
        <v>45255</v>
      </c>
      <c r="D46" s="203" t="s">
        <v>233</v>
      </c>
      <c r="E46" s="204"/>
      <c r="F46" s="205"/>
      <c r="G46" s="34" t="s">
        <v>8</v>
      </c>
      <c r="H46" s="54">
        <v>1.5</v>
      </c>
      <c r="I46" s="55">
        <v>211.56</v>
      </c>
      <c r="J46" s="33">
        <f>H46*I46</f>
        <v>317.34000000000003</v>
      </c>
      <c r="K46" s="1"/>
      <c r="L46" s="1"/>
    </row>
    <row r="47" spans="1:12" ht="20.100000000000001" customHeight="1" x14ac:dyDescent="0.25">
      <c r="A47" s="29" t="s">
        <v>184</v>
      </c>
      <c r="B47" s="29" t="s">
        <v>229</v>
      </c>
      <c r="C47" s="34" t="s">
        <v>18</v>
      </c>
      <c r="D47" s="203" t="s">
        <v>230</v>
      </c>
      <c r="E47" s="204"/>
      <c r="F47" s="205"/>
      <c r="G47" s="34" t="s">
        <v>4</v>
      </c>
      <c r="H47" s="54">
        <v>1</v>
      </c>
      <c r="I47" s="55">
        <f>'MEMÓRIA DE CÁLCULO'!J45</f>
        <v>3000</v>
      </c>
      <c r="J47" s="33">
        <f>I47*H47</f>
        <v>3000</v>
      </c>
      <c r="K47" s="1"/>
      <c r="L47" s="1"/>
    </row>
    <row r="48" spans="1:12" ht="20.100000000000001" customHeight="1" x14ac:dyDescent="0.25">
      <c r="A48" s="244" t="s">
        <v>89</v>
      </c>
      <c r="B48" s="245"/>
      <c r="C48" s="245"/>
      <c r="D48" s="245"/>
      <c r="E48" s="245"/>
      <c r="F48" s="245"/>
      <c r="G48" s="245"/>
      <c r="H48" s="245"/>
      <c r="I48" s="246"/>
      <c r="J48" s="117">
        <f>J46+J47</f>
        <v>3317.34</v>
      </c>
      <c r="K48" s="1"/>
      <c r="L48" s="1"/>
    </row>
    <row r="49" spans="1:12" ht="20.100000000000001" customHeight="1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6"/>
      <c r="K49" s="1"/>
      <c r="L49" s="1"/>
    </row>
    <row r="50" spans="1:12" ht="20.100000000000001" customHeight="1" x14ac:dyDescent="0.25">
      <c r="A50" s="8" t="s">
        <v>182</v>
      </c>
      <c r="B50" s="32" t="s">
        <v>2</v>
      </c>
      <c r="C50" s="32" t="s">
        <v>3</v>
      </c>
      <c r="D50" s="194" t="s">
        <v>22</v>
      </c>
      <c r="E50" s="195"/>
      <c r="F50" s="196"/>
      <c r="G50" s="32" t="s">
        <v>4</v>
      </c>
      <c r="H50" s="44" t="s">
        <v>6</v>
      </c>
      <c r="I50" s="32" t="s">
        <v>14</v>
      </c>
      <c r="J50" s="32" t="s">
        <v>15</v>
      </c>
      <c r="K50" s="1"/>
      <c r="L50" s="1"/>
    </row>
    <row r="51" spans="1:12" ht="20.100000000000001" customHeight="1" x14ac:dyDescent="0.25">
      <c r="A51" s="29" t="s">
        <v>183</v>
      </c>
      <c r="B51" s="29" t="s">
        <v>17</v>
      </c>
      <c r="C51" s="29" t="s">
        <v>18</v>
      </c>
      <c r="D51" s="191" t="s">
        <v>87</v>
      </c>
      <c r="E51" s="192"/>
      <c r="F51" s="193"/>
      <c r="G51" s="29" t="s">
        <v>55</v>
      </c>
      <c r="H51" s="45">
        <f>'MEMÓRIA DE CÁLCULO'!I49</f>
        <v>1.106036</v>
      </c>
      <c r="I51" s="33">
        <f>'PRODUTOS BETUMINOSOS'!I32</f>
        <v>4226.4448005702507</v>
      </c>
      <c r="J51" s="33">
        <f>I51*H51</f>
        <v>4674.6001014435178</v>
      </c>
      <c r="K51" s="1"/>
      <c r="L51" s="1"/>
    </row>
    <row r="52" spans="1:12" ht="20.100000000000001" customHeight="1" x14ac:dyDescent="0.25">
      <c r="A52" s="29" t="s">
        <v>184</v>
      </c>
      <c r="B52" s="29" t="s">
        <v>17</v>
      </c>
      <c r="C52" s="29" t="s">
        <v>18</v>
      </c>
      <c r="D52" s="191" t="s">
        <v>24</v>
      </c>
      <c r="E52" s="192"/>
      <c r="F52" s="193"/>
      <c r="G52" s="29" t="s">
        <v>55</v>
      </c>
      <c r="H52" s="45">
        <f>'MEMÓRIA DE CÁLCULO'!I50</f>
        <v>0.55301800000000001</v>
      </c>
      <c r="I52" s="33">
        <f>'PRODUTOS BETUMINOSOS'!I33</f>
        <v>4720.7400100802015</v>
      </c>
      <c r="J52" s="33">
        <f t="shared" ref="J52:J53" si="3">I52*H52</f>
        <v>2610.6541988945328</v>
      </c>
      <c r="K52" s="1"/>
      <c r="L52" s="1"/>
    </row>
    <row r="53" spans="1:12" ht="20.100000000000001" customHeight="1" x14ac:dyDescent="0.25">
      <c r="A53" s="29" t="s">
        <v>185</v>
      </c>
      <c r="B53" s="29" t="s">
        <v>17</v>
      </c>
      <c r="C53" s="29" t="s">
        <v>18</v>
      </c>
      <c r="D53" s="191" t="s">
        <v>23</v>
      </c>
      <c r="E53" s="192"/>
      <c r="F53" s="193"/>
      <c r="G53" s="29" t="s">
        <v>55</v>
      </c>
      <c r="H53" s="45">
        <f>'MEMÓRIA DE CÁLCULO'!I51</f>
        <v>4.1409987839999998</v>
      </c>
      <c r="I53" s="33">
        <f>'PRODUTOS BETUMINOSOS'!I34</f>
        <v>5834.0172571236872</v>
      </c>
      <c r="J53" s="33">
        <f t="shared" si="3"/>
        <v>24158.658367584201</v>
      </c>
      <c r="K53" s="1"/>
      <c r="L53" s="1"/>
    </row>
    <row r="54" spans="1:12" ht="20.100000000000001" customHeight="1" x14ac:dyDescent="0.25">
      <c r="A54" s="1"/>
      <c r="B54" s="1"/>
      <c r="C54" s="1"/>
      <c r="D54" s="1"/>
      <c r="E54" s="1"/>
      <c r="F54" s="1"/>
      <c r="G54" s="1" t="s">
        <v>9</v>
      </c>
      <c r="H54" s="47"/>
      <c r="I54" s="9" t="s">
        <v>20</v>
      </c>
      <c r="J54" s="22">
        <f>SUM(J51:J53)</f>
        <v>31443.912667922254</v>
      </c>
      <c r="K54" s="1"/>
      <c r="L54" s="1"/>
    </row>
    <row r="55" spans="1:12" ht="20.100000000000001" customHeight="1" x14ac:dyDescent="0.25">
      <c r="A55" s="1"/>
      <c r="B55" s="1"/>
      <c r="C55" s="1"/>
      <c r="D55" s="1"/>
      <c r="E55" s="1"/>
      <c r="F55" s="1"/>
      <c r="G55" s="1"/>
      <c r="H55" s="47"/>
      <c r="I55" s="10"/>
      <c r="J55" s="106"/>
      <c r="K55" s="1"/>
      <c r="L55" s="1"/>
    </row>
    <row r="56" spans="1:12" ht="20.100000000000001" customHeight="1" x14ac:dyDescent="0.25">
      <c r="A56" s="243" t="s">
        <v>234</v>
      </c>
      <c r="B56" s="243"/>
      <c r="C56" s="243"/>
      <c r="D56" s="243"/>
      <c r="E56" s="243"/>
      <c r="F56" s="243"/>
      <c r="G56" s="129"/>
      <c r="H56" s="129"/>
      <c r="I56" s="10"/>
      <c r="J56" s="106"/>
      <c r="K56" s="1"/>
      <c r="L56" s="1"/>
    </row>
    <row r="57" spans="1:12" ht="20.100000000000001" customHeight="1" x14ac:dyDescent="0.25">
      <c r="A57" s="8" t="s">
        <v>142</v>
      </c>
      <c r="B57" s="32" t="s">
        <v>2</v>
      </c>
      <c r="C57" s="216" t="s">
        <v>28</v>
      </c>
      <c r="D57" s="216"/>
      <c r="E57" s="216"/>
      <c r="F57" s="32" t="s">
        <v>143</v>
      </c>
      <c r="G57" s="3"/>
      <c r="H57" s="12"/>
      <c r="I57" s="10"/>
      <c r="J57" s="106"/>
      <c r="K57" s="1"/>
      <c r="L57" s="1"/>
    </row>
    <row r="58" spans="1:12" s="1" customFormat="1" ht="24.75" customHeight="1" x14ac:dyDescent="0.25">
      <c r="A58" s="107" t="s">
        <v>144</v>
      </c>
      <c r="B58" s="29" t="s">
        <v>201</v>
      </c>
      <c r="C58" s="191" t="s">
        <v>145</v>
      </c>
      <c r="D58" s="192"/>
      <c r="E58" s="193"/>
      <c r="F58" s="33">
        <f>'ADM LOCAL'!E18</f>
        <v>16231.588331500001</v>
      </c>
      <c r="G58" s="3"/>
      <c r="H58" s="130"/>
      <c r="I58" s="10"/>
      <c r="J58" s="106"/>
    </row>
    <row r="59" spans="1:12" ht="20.100000000000001" customHeight="1" x14ac:dyDescent="0.25">
      <c r="A59" s="107" t="s">
        <v>146</v>
      </c>
      <c r="B59" s="29" t="s">
        <v>201</v>
      </c>
      <c r="C59" s="191" t="s">
        <v>147</v>
      </c>
      <c r="D59" s="192"/>
      <c r="E59" s="193"/>
      <c r="F59" s="33">
        <f>'CANTEIRO DE OBRA'!E17</f>
        <v>5627.9132240000008</v>
      </c>
      <c r="G59" s="3"/>
      <c r="H59" s="130"/>
      <c r="I59" s="10"/>
      <c r="J59" s="106"/>
      <c r="K59" s="1"/>
      <c r="L59" s="1"/>
    </row>
    <row r="60" spans="1:12" ht="20.100000000000001" customHeight="1" x14ac:dyDescent="0.25">
      <c r="A60" s="107" t="s">
        <v>148</v>
      </c>
      <c r="B60" s="29" t="s">
        <v>201</v>
      </c>
      <c r="C60" s="191" t="s">
        <v>149</v>
      </c>
      <c r="D60" s="192"/>
      <c r="E60" s="193"/>
      <c r="F60" s="33">
        <f>'MOBILIZACAO EQUIPAMENTO'!E21</f>
        <v>10882.984399999999</v>
      </c>
      <c r="G60" s="3"/>
      <c r="H60" s="130"/>
      <c r="I60" s="10"/>
      <c r="J60" s="106"/>
      <c r="K60" s="1"/>
      <c r="L60" s="1"/>
    </row>
    <row r="61" spans="1:12" ht="20.100000000000001" customHeight="1" x14ac:dyDescent="0.25">
      <c r="A61" s="247" t="s">
        <v>150</v>
      </c>
      <c r="B61" s="248"/>
      <c r="C61" s="248"/>
      <c r="D61" s="248"/>
      <c r="E61" s="249"/>
      <c r="F61" s="22">
        <f>SUM(F58:F60)</f>
        <v>32742.4859555</v>
      </c>
      <c r="H61" s="131"/>
      <c r="I61" s="10"/>
      <c r="J61" s="106"/>
      <c r="K61" s="1"/>
      <c r="L61" s="1"/>
    </row>
    <row r="62" spans="1:12" ht="20.100000000000001" customHeight="1" x14ac:dyDescent="0.25">
      <c r="A62" s="1"/>
      <c r="B62" s="1"/>
      <c r="C62" s="1"/>
      <c r="D62" s="1"/>
      <c r="E62" s="1"/>
      <c r="F62" s="1"/>
      <c r="G62" s="1"/>
      <c r="H62" s="250" t="s">
        <v>155</v>
      </c>
      <c r="I62" s="251"/>
      <c r="J62" s="106"/>
      <c r="K62" s="1"/>
      <c r="L62" s="1"/>
    </row>
    <row r="63" spans="1:12" ht="20.100000000000001" customHeight="1" x14ac:dyDescent="0.25">
      <c r="A63" s="223" t="s">
        <v>239</v>
      </c>
      <c r="B63" s="223"/>
      <c r="C63" s="223"/>
      <c r="D63" s="223"/>
      <c r="E63" s="223"/>
      <c r="F63" s="223"/>
      <c r="H63" s="111" t="s">
        <v>156</v>
      </c>
      <c r="I63" s="132">
        <f>'MEMÓRIA DE CÁLCULO'!I62</f>
        <v>253.67608996845769</v>
      </c>
      <c r="J63" s="12"/>
      <c r="K63" s="13"/>
      <c r="L63" s="1"/>
    </row>
    <row r="64" spans="1:12" ht="27.75" customHeight="1" x14ac:dyDescent="0.25">
      <c r="A64" s="222" t="s">
        <v>29</v>
      </c>
      <c r="B64" s="222"/>
      <c r="C64" s="222"/>
      <c r="D64" s="222"/>
      <c r="E64" s="222"/>
      <c r="F64" s="15">
        <f>'MEMÓRIA DE CÁLCULO'!F62</f>
        <v>293137.942523951</v>
      </c>
      <c r="H64" s="112" t="s">
        <v>154</v>
      </c>
      <c r="I64" s="133">
        <f>'MEMÓRIA DE CÁLCULO'!I63</f>
        <v>0</v>
      </c>
      <c r="J64" s="13"/>
      <c r="K64" s="13"/>
      <c r="L64" s="1"/>
    </row>
    <row r="65" spans="1:12" ht="20.100000000000001" customHeight="1" x14ac:dyDescent="0.25">
      <c r="A65" s="161"/>
      <c r="B65" s="161"/>
      <c r="C65" s="161"/>
      <c r="D65" s="161"/>
      <c r="E65" s="161"/>
      <c r="F65" s="161"/>
      <c r="G65" s="161"/>
      <c r="H65" s="162"/>
      <c r="I65" s="161"/>
      <c r="J65" s="161"/>
    </row>
    <row r="66" spans="1:12" ht="20.100000000000001" customHeight="1" x14ac:dyDescent="0.25">
      <c r="A66" s="239" t="s">
        <v>254</v>
      </c>
      <c r="B66" s="239"/>
      <c r="C66" s="239"/>
      <c r="D66" s="239"/>
      <c r="E66" s="239"/>
      <c r="F66" s="239"/>
      <c r="G66" s="239"/>
      <c r="H66" s="239"/>
      <c r="I66" s="239"/>
      <c r="J66" s="239"/>
    </row>
    <row r="67" spans="1:12" ht="20.100000000000001" customHeight="1" x14ac:dyDescent="0.25">
      <c r="A67" s="161"/>
      <c r="B67" s="161"/>
      <c r="C67" s="161"/>
      <c r="D67" s="161"/>
      <c r="E67" s="161"/>
      <c r="F67" s="161"/>
      <c r="G67" s="161"/>
      <c r="H67" s="162"/>
      <c r="I67" s="161"/>
      <c r="J67" s="161"/>
    </row>
    <row r="68" spans="1:12" ht="3" customHeight="1" x14ac:dyDescent="0.25">
      <c r="A68" s="240" t="s">
        <v>84</v>
      </c>
      <c r="B68" s="240"/>
      <c r="C68" s="240"/>
      <c r="D68" s="240"/>
      <c r="E68" s="240"/>
      <c r="F68" s="240"/>
      <c r="G68" s="240"/>
      <c r="H68" s="240"/>
      <c r="I68" s="240"/>
      <c r="J68" s="240"/>
      <c r="K68" s="36"/>
      <c r="L68" s="28"/>
    </row>
    <row r="69" spans="1:12" ht="20.100000000000001" customHeight="1" x14ac:dyDescent="0.25">
      <c r="A69" s="240" t="s">
        <v>83</v>
      </c>
      <c r="B69" s="240"/>
      <c r="C69" s="240"/>
      <c r="D69" s="240"/>
      <c r="E69" s="240"/>
      <c r="F69" s="240"/>
      <c r="G69" s="240"/>
      <c r="H69" s="240"/>
      <c r="I69" s="240"/>
      <c r="J69" s="240"/>
      <c r="K69" s="35"/>
    </row>
    <row r="70" spans="1:12" ht="20.100000000000001" customHeight="1" x14ac:dyDescent="0.25">
      <c r="A70" s="240" t="s">
        <v>237</v>
      </c>
      <c r="B70" s="240"/>
      <c r="C70" s="240"/>
      <c r="D70" s="240"/>
      <c r="E70" s="240"/>
      <c r="F70" s="240"/>
      <c r="G70" s="240"/>
      <c r="H70" s="240"/>
      <c r="I70" s="240"/>
      <c r="J70" s="240"/>
      <c r="K70" s="35"/>
    </row>
    <row r="71" spans="1:12" ht="20.100000000000001" customHeight="1" x14ac:dyDescent="0.25">
      <c r="A71" s="1"/>
      <c r="B71" s="1"/>
      <c r="C71" s="1"/>
    </row>
    <row r="73" spans="1:12" ht="20.100000000000001" customHeight="1" x14ac:dyDescent="0.25">
      <c r="A73" s="1"/>
      <c r="B73" s="1"/>
      <c r="C73" s="1"/>
    </row>
    <row r="74" spans="1:12" ht="3.75" customHeight="1" x14ac:dyDescent="0.25"/>
    <row r="76" spans="1:12" ht="17.25" customHeight="1" x14ac:dyDescent="0.25">
      <c r="A76" s="2"/>
      <c r="B76" s="2"/>
      <c r="C76" s="2"/>
    </row>
    <row r="77" spans="1:12" ht="20.100000000000001" customHeight="1" x14ac:dyDescent="0.25">
      <c r="A77" s="1"/>
      <c r="B77" s="1"/>
      <c r="C77" s="1"/>
    </row>
    <row r="78" spans="1:12" ht="20.100000000000001" customHeight="1" x14ac:dyDescent="0.25">
      <c r="A78" s="1"/>
      <c r="B78" s="1"/>
      <c r="C78" s="1"/>
    </row>
    <row r="80" spans="1:12" ht="20.100000000000001" customHeight="1" x14ac:dyDescent="0.25">
      <c r="A80" s="1"/>
      <c r="B80" s="1"/>
      <c r="C80" s="1"/>
    </row>
    <row r="81" spans="1:21" ht="15" customHeight="1" x14ac:dyDescent="0.25"/>
    <row r="82" spans="1:21" ht="15" customHeight="1" x14ac:dyDescent="0.25"/>
    <row r="83" spans="1:21" ht="12.75" customHeight="1" x14ac:dyDescent="0.25">
      <c r="A83" s="2"/>
      <c r="B83" s="2"/>
      <c r="C83" s="2"/>
    </row>
    <row r="84" spans="1:21" ht="20.100000000000001" customHeight="1" x14ac:dyDescent="0.25">
      <c r="A84" s="1"/>
      <c r="B84" s="1"/>
      <c r="C84" s="1"/>
    </row>
    <row r="85" spans="1:21" ht="20.100000000000001" customHeight="1" x14ac:dyDescent="0.25">
      <c r="A85" s="1"/>
      <c r="B85" s="1"/>
      <c r="C85" s="1"/>
    </row>
    <row r="87" spans="1:21" ht="20.100000000000001" customHeight="1" x14ac:dyDescent="0.25">
      <c r="A87" s="1"/>
      <c r="B87" s="1"/>
      <c r="C87" s="1"/>
      <c r="M87" s="28"/>
      <c r="N87" s="28"/>
    </row>
    <row r="90" spans="1:21" ht="20.100000000000001" customHeight="1" x14ac:dyDescent="0.25">
      <c r="A90" s="2"/>
      <c r="B90" s="2"/>
      <c r="C90" s="2"/>
    </row>
    <row r="91" spans="1:21" ht="20.100000000000001" customHeight="1" x14ac:dyDescent="0.25">
      <c r="A91" s="1"/>
      <c r="B91" s="1"/>
      <c r="C91" s="1"/>
    </row>
    <row r="92" spans="1:21" ht="20.100000000000001" customHeight="1" x14ac:dyDescent="0.25">
      <c r="A92" s="1"/>
      <c r="B92" s="1"/>
      <c r="C92" s="1"/>
    </row>
    <row r="94" spans="1:21" s="48" customFormat="1" ht="20.100000000000001" customHeight="1" x14ac:dyDescent="0.25">
      <c r="A94" s="1"/>
      <c r="B94" s="1"/>
      <c r="C94" s="1"/>
      <c r="D94"/>
      <c r="E94"/>
      <c r="F94"/>
      <c r="G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s="48" customFormat="1" ht="20.100000000000001" customHeight="1" x14ac:dyDescent="0.25">
      <c r="A95"/>
      <c r="B95"/>
      <c r="C95"/>
      <c r="D95"/>
      <c r="E95"/>
      <c r="F95"/>
      <c r="G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s="48" customFormat="1" ht="20.100000000000001" customHeight="1" x14ac:dyDescent="0.25">
      <c r="A96"/>
      <c r="B96"/>
      <c r="C96"/>
      <c r="D96"/>
      <c r="E96"/>
      <c r="F96"/>
      <c r="G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s="48" customFormat="1" ht="20.100000000000001" customHeight="1" x14ac:dyDescent="0.25">
      <c r="A97" s="2"/>
      <c r="B97" s="2"/>
      <c r="C97" s="2"/>
      <c r="D97"/>
      <c r="E97"/>
      <c r="F97"/>
      <c r="G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s="48" customFormat="1" ht="20.100000000000001" customHeight="1" x14ac:dyDescent="0.25">
      <c r="A98" s="1"/>
      <c r="B98" s="1"/>
      <c r="C98" s="1"/>
      <c r="D98"/>
      <c r="E98"/>
      <c r="F98"/>
      <c r="G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s="48" customFormat="1" ht="20.100000000000001" customHeight="1" x14ac:dyDescent="0.25">
      <c r="A99" s="1"/>
      <c r="B99" s="1"/>
      <c r="C99" s="1"/>
      <c r="D99"/>
      <c r="E99"/>
      <c r="F99"/>
      <c r="G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s="48" customFormat="1" ht="20.100000000000001" customHeight="1" x14ac:dyDescent="0.25">
      <c r="A100"/>
      <c r="B100"/>
      <c r="C100"/>
      <c r="D100"/>
      <c r="E100"/>
      <c r="F100"/>
      <c r="G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s="48" customFormat="1" ht="20.100000000000001" customHeight="1" x14ac:dyDescent="0.25">
      <c r="A101" s="1"/>
      <c r="B101" s="1"/>
      <c r="C101" s="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s="48" customFormat="1" ht="20.100000000000001" customHeight="1" x14ac:dyDescent="0.25">
      <c r="A102"/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48" customFormat="1" ht="20.100000000000001" customHeight="1" x14ac:dyDescent="0.25">
      <c r="A103"/>
      <c r="B103"/>
      <c r="C103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48" customFormat="1" ht="20.100000000000001" customHeight="1" x14ac:dyDescent="0.25">
      <c r="A104" s="2"/>
      <c r="B104" s="2"/>
      <c r="C104" s="2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48" customFormat="1" ht="20.100000000000001" customHeight="1" x14ac:dyDescent="0.25">
      <c r="A105" s="1"/>
      <c r="B105" s="1"/>
      <c r="C105" s="1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48" customFormat="1" ht="20.100000000000001" customHeight="1" x14ac:dyDescent="0.25">
      <c r="A106" s="1"/>
      <c r="B106" s="1"/>
      <c r="C106" s="1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48" customFormat="1" ht="20.100000000000001" customHeight="1" x14ac:dyDescent="0.25">
      <c r="A107"/>
      <c r="B107"/>
      <c r="C107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48" customFormat="1" ht="20.100000000000001" customHeight="1" x14ac:dyDescent="0.25">
      <c r="A108" s="1"/>
      <c r="B108" s="1"/>
      <c r="C108" s="1"/>
      <c r="D108"/>
      <c r="E108"/>
      <c r="F108"/>
      <c r="G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48" customFormat="1" ht="20.100000000000001" customHeight="1" x14ac:dyDescent="0.25">
      <c r="A109"/>
      <c r="B109"/>
      <c r="C109"/>
      <c r="D109"/>
      <c r="E109"/>
      <c r="F109"/>
      <c r="G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48" customFormat="1" ht="20.100000000000001" customHeight="1" x14ac:dyDescent="0.25">
      <c r="A110"/>
      <c r="B110"/>
      <c r="C110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48" customFormat="1" ht="20.100000000000001" customHeight="1" x14ac:dyDescent="0.25">
      <c r="A111" s="2"/>
      <c r="B111" s="2"/>
      <c r="C111" s="2"/>
      <c r="D111"/>
      <c r="E111"/>
      <c r="F111"/>
      <c r="G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48" customFormat="1" ht="20.100000000000001" customHeight="1" x14ac:dyDescent="0.25">
      <c r="A112" s="1"/>
      <c r="B112" s="1"/>
      <c r="C112" s="1"/>
      <c r="D112"/>
      <c r="E112"/>
      <c r="F112"/>
      <c r="G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s="48" customFormat="1" ht="20.100000000000001" customHeight="1" x14ac:dyDescent="0.25">
      <c r="A113" s="1"/>
      <c r="B113" s="1"/>
      <c r="C113" s="1"/>
      <c r="D113"/>
      <c r="E113"/>
      <c r="F113"/>
      <c r="G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s="48" customFormat="1" ht="20.100000000000001" customHeight="1" x14ac:dyDescent="0.25">
      <c r="A114"/>
      <c r="B114"/>
      <c r="C114"/>
      <c r="D114"/>
      <c r="E114"/>
      <c r="F114"/>
      <c r="G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s="48" customFormat="1" ht="20.100000000000001" customHeight="1" x14ac:dyDescent="0.25">
      <c r="A115" s="1"/>
      <c r="B115" s="1"/>
      <c r="C115" s="1"/>
      <c r="D115"/>
      <c r="E115"/>
      <c r="F115"/>
      <c r="G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s="48" customFormat="1" ht="20.100000000000001" customHeight="1" x14ac:dyDescent="0.25">
      <c r="A116"/>
      <c r="B116"/>
      <c r="C116"/>
      <c r="D116"/>
      <c r="E116"/>
      <c r="F116"/>
      <c r="G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48" customFormat="1" ht="20.100000000000001" customHeight="1" x14ac:dyDescent="0.25">
      <c r="A117"/>
      <c r="B117"/>
      <c r="C117"/>
      <c r="D117"/>
      <c r="E117"/>
      <c r="F117"/>
      <c r="G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s="48" customFormat="1" ht="20.100000000000001" customHeight="1" x14ac:dyDescent="0.25">
      <c r="A118" s="2"/>
      <c r="B118" s="2"/>
      <c r="C118" s="2"/>
      <c r="D118"/>
      <c r="E118"/>
      <c r="F118"/>
      <c r="G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s="48" customFormat="1" ht="20.100000000000001" customHeight="1" x14ac:dyDescent="0.25">
      <c r="A119" s="1"/>
      <c r="B119" s="1"/>
      <c r="C119" s="1"/>
      <c r="D119"/>
      <c r="E119"/>
      <c r="F119"/>
      <c r="G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s="48" customFormat="1" ht="20.100000000000001" customHeight="1" x14ac:dyDescent="0.25">
      <c r="A120" s="1"/>
      <c r="B120" s="1"/>
      <c r="C120" s="1"/>
      <c r="D120"/>
      <c r="E120"/>
      <c r="F120"/>
      <c r="G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s="48" customFormat="1" ht="20.100000000000001" customHeight="1" x14ac:dyDescent="0.25">
      <c r="A121"/>
      <c r="B121"/>
      <c r="C121"/>
      <c r="D121"/>
      <c r="E121"/>
      <c r="F121"/>
      <c r="G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s="48" customFormat="1" ht="20.100000000000001" customHeight="1" x14ac:dyDescent="0.25">
      <c r="A122" s="1"/>
      <c r="B122" s="1"/>
      <c r="C122" s="1"/>
      <c r="D122"/>
      <c r="E122"/>
      <c r="F122"/>
      <c r="G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s="48" customFormat="1" ht="20.100000000000001" customHeight="1" x14ac:dyDescent="0.25">
      <c r="A123"/>
      <c r="B123"/>
      <c r="C123"/>
      <c r="D123"/>
      <c r="E123"/>
      <c r="F123"/>
      <c r="G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s="48" customFormat="1" ht="20.100000000000001" customHeight="1" x14ac:dyDescent="0.25">
      <c r="A124"/>
      <c r="B124"/>
      <c r="C124"/>
      <c r="D124"/>
      <c r="E124"/>
      <c r="F124"/>
      <c r="G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s="48" customFormat="1" ht="20.100000000000001" customHeight="1" x14ac:dyDescent="0.25">
      <c r="A125" s="2"/>
      <c r="B125" s="2"/>
      <c r="C125" s="2"/>
      <c r="D125"/>
      <c r="E125"/>
      <c r="F125"/>
      <c r="G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s="48" customFormat="1" ht="20.100000000000001" customHeight="1" x14ac:dyDescent="0.25">
      <c r="A126" s="1"/>
      <c r="B126" s="1"/>
      <c r="C126" s="1"/>
      <c r="D126"/>
      <c r="E126"/>
      <c r="F126"/>
      <c r="G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s="48" customFormat="1" ht="20.100000000000001" customHeight="1" x14ac:dyDescent="0.25">
      <c r="A127" s="1"/>
      <c r="B127" s="1"/>
      <c r="C127" s="1"/>
      <c r="D127"/>
      <c r="E127"/>
      <c r="F127"/>
      <c r="G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s="48" customFormat="1" ht="20.100000000000001" customHeight="1" x14ac:dyDescent="0.25">
      <c r="A128"/>
      <c r="B128"/>
      <c r="C128"/>
      <c r="D128"/>
      <c r="E128"/>
      <c r="F128"/>
      <c r="G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s="48" customFormat="1" ht="20.100000000000001" customHeight="1" x14ac:dyDescent="0.25">
      <c r="A129" s="1"/>
      <c r="B129" s="1"/>
      <c r="C129" s="1"/>
      <c r="D129"/>
      <c r="E129"/>
      <c r="F129"/>
      <c r="G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s="48" customFormat="1" ht="20.100000000000001" customHeight="1" x14ac:dyDescent="0.25">
      <c r="A130"/>
      <c r="B130"/>
      <c r="C130"/>
      <c r="D130"/>
      <c r="E130"/>
      <c r="F130"/>
      <c r="G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48" customFormat="1" ht="20.100000000000001" customHeight="1" x14ac:dyDescent="0.25">
      <c r="A131"/>
      <c r="B131"/>
      <c r="C131"/>
      <c r="D131"/>
      <c r="E131"/>
      <c r="F131"/>
      <c r="G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48" customFormat="1" ht="20.100000000000001" customHeight="1" x14ac:dyDescent="0.25">
      <c r="A132" s="2"/>
      <c r="B132" s="2"/>
      <c r="C132" s="2"/>
      <c r="D132"/>
      <c r="E132"/>
      <c r="F132"/>
      <c r="G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s="48" customFormat="1" ht="20.100000000000001" customHeight="1" x14ac:dyDescent="0.25">
      <c r="A133" s="1"/>
      <c r="B133" s="1"/>
      <c r="C133" s="1"/>
      <c r="D133"/>
      <c r="E133"/>
      <c r="F133"/>
      <c r="G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s="48" customFormat="1" ht="20.100000000000001" customHeight="1" x14ac:dyDescent="0.25">
      <c r="A134" s="1"/>
      <c r="B134" s="1"/>
      <c r="C134" s="1"/>
      <c r="D134"/>
      <c r="E134"/>
      <c r="F134"/>
      <c r="G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s="48" customFormat="1" ht="20.100000000000001" customHeight="1" x14ac:dyDescent="0.25">
      <c r="A135"/>
      <c r="B135"/>
      <c r="C135"/>
      <c r="D135"/>
      <c r="E135"/>
      <c r="F135"/>
      <c r="G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s="48" customFormat="1" ht="20.100000000000001" customHeight="1" x14ac:dyDescent="0.25">
      <c r="A136" s="1"/>
      <c r="B136" s="1"/>
      <c r="C136" s="1"/>
      <c r="D136"/>
      <c r="E136"/>
      <c r="F136"/>
      <c r="G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s="48" customFormat="1" ht="20.100000000000001" customHeight="1" x14ac:dyDescent="0.25">
      <c r="A137"/>
      <c r="B137"/>
      <c r="C137"/>
      <c r="D137"/>
      <c r="E137"/>
      <c r="F137"/>
      <c r="G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s="48" customFormat="1" ht="20.100000000000001" customHeight="1" x14ac:dyDescent="0.25">
      <c r="A138"/>
      <c r="B138"/>
      <c r="C138"/>
      <c r="D138"/>
      <c r="E138"/>
      <c r="F138"/>
      <c r="G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s="48" customFormat="1" ht="20.100000000000001" customHeight="1" x14ac:dyDescent="0.25">
      <c r="A139" s="2"/>
      <c r="B139" s="2"/>
      <c r="C139" s="2"/>
      <c r="D139"/>
      <c r="E139"/>
      <c r="F139"/>
      <c r="G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s="48" customFormat="1" ht="20.100000000000001" customHeight="1" x14ac:dyDescent="0.25">
      <c r="A140" s="1"/>
      <c r="B140" s="1"/>
      <c r="C140" s="1"/>
      <c r="D140"/>
      <c r="E140"/>
      <c r="F140"/>
      <c r="G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s="48" customFormat="1" ht="20.100000000000001" customHeight="1" x14ac:dyDescent="0.25">
      <c r="A141" s="1"/>
      <c r="B141" s="1"/>
      <c r="C141" s="1"/>
      <c r="D141"/>
      <c r="E141"/>
      <c r="F141"/>
      <c r="G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s="48" customFormat="1" ht="20.100000000000001" customHeight="1" x14ac:dyDescent="0.25">
      <c r="A142"/>
      <c r="B142"/>
      <c r="C142"/>
      <c r="D142"/>
      <c r="E142"/>
      <c r="F142"/>
      <c r="G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48" customFormat="1" ht="20.100000000000001" customHeight="1" x14ac:dyDescent="0.25">
      <c r="A143" s="1"/>
      <c r="B143" s="1"/>
      <c r="C143" s="1"/>
      <c r="D143"/>
      <c r="E143"/>
      <c r="F143"/>
      <c r="G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s="48" customFormat="1" ht="20.100000000000001" customHeight="1" x14ac:dyDescent="0.25">
      <c r="A144"/>
      <c r="B144"/>
      <c r="C144"/>
      <c r="D144"/>
      <c r="E144"/>
      <c r="F144"/>
      <c r="G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s="48" customFormat="1" ht="20.100000000000001" customHeight="1" x14ac:dyDescent="0.25">
      <c r="A145"/>
      <c r="B145"/>
      <c r="C145"/>
      <c r="D145"/>
      <c r="E145"/>
      <c r="F145"/>
      <c r="G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s="48" customFormat="1" ht="20.100000000000001" customHeight="1" x14ac:dyDescent="0.25">
      <c r="A146" s="2"/>
      <c r="B146" s="2"/>
      <c r="C146" s="2"/>
      <c r="D146"/>
      <c r="E146"/>
      <c r="F146"/>
      <c r="G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s="48" customFormat="1" ht="20.100000000000001" customHeight="1" x14ac:dyDescent="0.25">
      <c r="A147" s="1"/>
      <c r="B147" s="1"/>
      <c r="C147" s="1"/>
      <c r="D147"/>
      <c r="E147"/>
      <c r="F147"/>
      <c r="G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s="48" customFormat="1" ht="20.100000000000001" customHeight="1" x14ac:dyDescent="0.25">
      <c r="A148" s="1"/>
      <c r="B148" s="1"/>
      <c r="C148" s="1"/>
      <c r="D148"/>
      <c r="E148"/>
      <c r="F148"/>
      <c r="G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s="48" customFormat="1" ht="20.100000000000001" customHeight="1" x14ac:dyDescent="0.25">
      <c r="A149"/>
      <c r="B149"/>
      <c r="C149"/>
      <c r="D149"/>
      <c r="E149"/>
      <c r="F149"/>
      <c r="G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s="48" customFormat="1" ht="20.100000000000001" customHeight="1" x14ac:dyDescent="0.25">
      <c r="A150" s="1"/>
      <c r="B150" s="1"/>
      <c r="C150" s="1"/>
      <c r="D150"/>
      <c r="E150"/>
      <c r="F150"/>
      <c r="G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s="48" customFormat="1" ht="20.100000000000001" customHeight="1" x14ac:dyDescent="0.25">
      <c r="A151"/>
      <c r="B151"/>
      <c r="C151"/>
      <c r="D151"/>
      <c r="E151"/>
      <c r="F151"/>
      <c r="G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s="48" customFormat="1" ht="20.100000000000001" customHeight="1" x14ac:dyDescent="0.25">
      <c r="A152"/>
      <c r="B152"/>
      <c r="C152"/>
      <c r="D152"/>
      <c r="E152"/>
      <c r="F152"/>
      <c r="G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s="48" customFormat="1" ht="20.100000000000001" customHeight="1" x14ac:dyDescent="0.25">
      <c r="A153" s="2"/>
      <c r="B153" s="2"/>
      <c r="C153" s="2"/>
      <c r="D153"/>
      <c r="E153"/>
      <c r="F153"/>
      <c r="G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s="48" customFormat="1" ht="20.100000000000001" customHeight="1" x14ac:dyDescent="0.25">
      <c r="A154" s="1"/>
      <c r="B154" s="1"/>
      <c r="C154" s="1"/>
      <c r="D154"/>
      <c r="E154"/>
      <c r="F154"/>
      <c r="G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s="48" customFormat="1" ht="20.100000000000001" customHeight="1" x14ac:dyDescent="0.25">
      <c r="A155" s="1"/>
      <c r="B155" s="1"/>
      <c r="C155" s="1"/>
      <c r="D155"/>
      <c r="E155"/>
      <c r="F155"/>
      <c r="G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s="48" customFormat="1" ht="20.100000000000001" customHeight="1" x14ac:dyDescent="0.25">
      <c r="A156"/>
      <c r="B156"/>
      <c r="C156"/>
      <c r="D156"/>
      <c r="E156"/>
      <c r="F156"/>
      <c r="G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s="48" customFormat="1" ht="20.100000000000001" customHeight="1" x14ac:dyDescent="0.25">
      <c r="A157" s="1"/>
      <c r="B157" s="1"/>
      <c r="C157" s="1"/>
      <c r="D157"/>
      <c r="E157"/>
      <c r="F157"/>
      <c r="G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s="48" customFormat="1" ht="20.100000000000001" customHeight="1" x14ac:dyDescent="0.25">
      <c r="A158"/>
      <c r="B158"/>
      <c r="C158"/>
      <c r="D158"/>
      <c r="E158"/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s="48" customFormat="1" ht="20.100000000000001" customHeight="1" x14ac:dyDescent="0.25">
      <c r="A159"/>
      <c r="B159"/>
      <c r="C159"/>
      <c r="D159"/>
      <c r="E159"/>
      <c r="F159"/>
      <c r="G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s="48" customFormat="1" ht="20.100000000000001" customHeight="1" x14ac:dyDescent="0.25">
      <c r="A160" s="2"/>
      <c r="B160" s="2"/>
      <c r="C160" s="2"/>
      <c r="D160"/>
      <c r="E160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s="48" customFormat="1" ht="20.100000000000001" customHeight="1" x14ac:dyDescent="0.25">
      <c r="A161" s="1"/>
      <c r="B161" s="1"/>
      <c r="C161" s="1"/>
      <c r="D161"/>
      <c r="E161"/>
      <c r="F161"/>
      <c r="G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s="48" customFormat="1" ht="20.100000000000001" customHeight="1" x14ac:dyDescent="0.25">
      <c r="A162" s="1"/>
      <c r="B162" s="1"/>
      <c r="C162" s="1"/>
      <c r="D162"/>
      <c r="E162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s="48" customFormat="1" ht="20.100000000000001" customHeight="1" x14ac:dyDescent="0.25">
      <c r="A163"/>
      <c r="B163"/>
      <c r="C163"/>
      <c r="D163"/>
      <c r="E163"/>
      <c r="F163"/>
      <c r="G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s="48" customFormat="1" ht="20.100000000000001" customHeight="1" x14ac:dyDescent="0.25">
      <c r="A164" s="1"/>
      <c r="B164" s="1"/>
      <c r="C164" s="1"/>
      <c r="D164"/>
      <c r="E164"/>
      <c r="F164"/>
      <c r="G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s="48" customFormat="1" ht="20.100000000000001" customHeight="1" x14ac:dyDescent="0.25">
      <c r="A165"/>
      <c r="B165"/>
      <c r="C165"/>
      <c r="D165"/>
      <c r="E165"/>
      <c r="F165"/>
      <c r="G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s="48" customFormat="1" ht="20.100000000000001" customHeight="1" x14ac:dyDescent="0.25">
      <c r="A166"/>
      <c r="B166"/>
      <c r="C166"/>
      <c r="D166"/>
      <c r="E166"/>
      <c r="F166"/>
      <c r="G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s="48" customFormat="1" ht="20.100000000000001" customHeight="1" x14ac:dyDescent="0.25">
      <c r="A167" s="2"/>
      <c r="B167" s="2"/>
      <c r="C167" s="2"/>
      <c r="D167"/>
      <c r="E167"/>
      <c r="F167"/>
      <c r="G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s="48" customFormat="1" ht="20.100000000000001" customHeight="1" x14ac:dyDescent="0.25">
      <c r="A168" s="1"/>
      <c r="B168" s="1"/>
      <c r="C168" s="1"/>
      <c r="D168"/>
      <c r="E168"/>
      <c r="F168"/>
      <c r="G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s="48" customFormat="1" ht="20.100000000000001" customHeight="1" x14ac:dyDescent="0.25">
      <c r="A169" s="1"/>
      <c r="B169" s="1"/>
      <c r="C169" s="1"/>
      <c r="D169"/>
      <c r="E169"/>
      <c r="F169"/>
      <c r="G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s="48" customFormat="1" ht="20.100000000000001" customHeight="1" x14ac:dyDescent="0.25">
      <c r="A170"/>
      <c r="B170"/>
      <c r="C170"/>
      <c r="D170"/>
      <c r="E170"/>
      <c r="F170"/>
      <c r="G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s="48" customFormat="1" ht="20.100000000000001" customHeight="1" x14ac:dyDescent="0.25">
      <c r="A171" s="1"/>
      <c r="B171" s="1"/>
      <c r="C171" s="1"/>
      <c r="D171"/>
      <c r="E171"/>
      <c r="F171"/>
      <c r="G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s="48" customFormat="1" ht="20.100000000000001" customHeight="1" x14ac:dyDescent="0.25">
      <c r="A172"/>
      <c r="B172"/>
      <c r="C172"/>
      <c r="D172"/>
      <c r="E172"/>
      <c r="F172"/>
      <c r="G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s="48" customFormat="1" ht="20.100000000000001" customHeight="1" x14ac:dyDescent="0.25">
      <c r="A173"/>
      <c r="B173"/>
      <c r="C173"/>
      <c r="D173"/>
      <c r="E173"/>
      <c r="F173"/>
      <c r="G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s="48" customFormat="1" ht="20.100000000000001" customHeight="1" x14ac:dyDescent="0.25">
      <c r="A174" s="2"/>
      <c r="B174" s="2"/>
      <c r="C174" s="2"/>
      <c r="D174"/>
      <c r="E174"/>
      <c r="F174"/>
      <c r="G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s="48" customFormat="1" ht="20.100000000000001" customHeight="1" x14ac:dyDescent="0.25">
      <c r="A175" s="1"/>
      <c r="B175" s="1"/>
      <c r="C175" s="1"/>
      <c r="D175"/>
      <c r="E175"/>
      <c r="F175"/>
      <c r="G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s="48" customFormat="1" ht="20.100000000000001" customHeight="1" x14ac:dyDescent="0.25">
      <c r="A176" s="1"/>
      <c r="B176" s="1"/>
      <c r="C176" s="1"/>
      <c r="D176"/>
      <c r="E176"/>
      <c r="F176"/>
      <c r="G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s="48" customFormat="1" ht="20.100000000000001" customHeight="1" x14ac:dyDescent="0.25">
      <c r="A177"/>
      <c r="B177"/>
      <c r="C177"/>
      <c r="D177"/>
      <c r="E177"/>
      <c r="F177"/>
      <c r="G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s="48" customFormat="1" ht="20.100000000000001" customHeight="1" x14ac:dyDescent="0.25">
      <c r="A178" s="1"/>
      <c r="B178" s="1"/>
      <c r="C178" s="1"/>
      <c r="D178"/>
      <c r="E178"/>
      <c r="F178"/>
      <c r="G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s="48" customFormat="1" ht="20.100000000000001" customHeight="1" x14ac:dyDescent="0.25">
      <c r="A179"/>
      <c r="B179"/>
      <c r="C179"/>
      <c r="D179"/>
      <c r="E179"/>
      <c r="F179"/>
      <c r="G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s="48" customFormat="1" ht="20.100000000000001" customHeight="1" x14ac:dyDescent="0.25">
      <c r="A180"/>
      <c r="B180"/>
      <c r="C180"/>
      <c r="D180"/>
      <c r="E180"/>
      <c r="F180"/>
      <c r="G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s="48" customFormat="1" ht="20.100000000000001" customHeight="1" x14ac:dyDescent="0.25">
      <c r="A181" s="2"/>
      <c r="B181" s="2"/>
      <c r="C181" s="2"/>
      <c r="D181"/>
      <c r="E181"/>
      <c r="F181"/>
      <c r="G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s="48" customFormat="1" ht="20.100000000000001" customHeight="1" x14ac:dyDescent="0.25">
      <c r="A182" s="1"/>
      <c r="B182" s="1"/>
      <c r="C182" s="1"/>
      <c r="D182"/>
      <c r="E182"/>
      <c r="F182"/>
      <c r="G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s="48" customFormat="1" ht="20.100000000000001" customHeight="1" x14ac:dyDescent="0.25">
      <c r="A183" s="1"/>
      <c r="B183" s="1"/>
      <c r="C183" s="1"/>
      <c r="D183"/>
      <c r="E183"/>
      <c r="F183"/>
      <c r="G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s="48" customFormat="1" ht="20.100000000000001" customHeight="1" x14ac:dyDescent="0.25">
      <c r="A184"/>
      <c r="B184"/>
      <c r="C184"/>
      <c r="D184"/>
      <c r="E184"/>
      <c r="F184"/>
      <c r="G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s="48" customFormat="1" ht="20.100000000000001" customHeight="1" x14ac:dyDescent="0.25">
      <c r="A185" s="1"/>
      <c r="B185" s="1"/>
      <c r="C185" s="1"/>
      <c r="D185"/>
      <c r="E185"/>
      <c r="F185"/>
      <c r="G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s="48" customFormat="1" ht="20.100000000000001" customHeight="1" x14ac:dyDescent="0.25">
      <c r="A186"/>
      <c r="B186"/>
      <c r="C186"/>
      <c r="D186"/>
      <c r="E186"/>
      <c r="F186"/>
      <c r="G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s="48" customFormat="1" ht="20.100000000000001" customHeight="1" x14ac:dyDescent="0.25">
      <c r="A187"/>
      <c r="B187"/>
      <c r="C187"/>
      <c r="D187"/>
      <c r="E187"/>
      <c r="F187"/>
      <c r="G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s="48" customFormat="1" ht="20.100000000000001" customHeight="1" x14ac:dyDescent="0.25">
      <c r="A188" s="2"/>
      <c r="B188" s="2"/>
      <c r="C188" s="2"/>
      <c r="D188"/>
      <c r="E188"/>
      <c r="F188"/>
      <c r="G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s="48" customFormat="1" ht="20.100000000000001" customHeight="1" x14ac:dyDescent="0.25">
      <c r="A189" s="1"/>
      <c r="B189" s="1"/>
      <c r="C189" s="1"/>
      <c r="D189"/>
      <c r="E189"/>
      <c r="F189"/>
      <c r="G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s="48" customFormat="1" ht="20.100000000000001" customHeight="1" x14ac:dyDescent="0.25">
      <c r="A190" s="1"/>
      <c r="B190" s="1"/>
      <c r="C190" s="1"/>
      <c r="D190"/>
      <c r="E190"/>
      <c r="F190"/>
      <c r="G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s="48" customFormat="1" ht="20.100000000000001" customHeight="1" x14ac:dyDescent="0.25">
      <c r="A191"/>
      <c r="B191"/>
      <c r="C191"/>
      <c r="D191"/>
      <c r="E191"/>
      <c r="F191"/>
      <c r="G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s="48" customFormat="1" ht="20.100000000000001" customHeight="1" x14ac:dyDescent="0.25">
      <c r="A192" s="1"/>
      <c r="B192" s="1"/>
      <c r="C192" s="1"/>
      <c r="D192"/>
      <c r="E192"/>
      <c r="F192"/>
      <c r="G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s="48" customFormat="1" ht="20.100000000000001" customHeight="1" x14ac:dyDescent="0.25">
      <c r="A193"/>
      <c r="B193"/>
      <c r="C193"/>
      <c r="D193"/>
      <c r="E193"/>
      <c r="F193"/>
      <c r="G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s="48" customFormat="1" ht="20.100000000000001" customHeight="1" x14ac:dyDescent="0.25">
      <c r="A194"/>
      <c r="B194"/>
      <c r="C194"/>
      <c r="D194"/>
      <c r="E194"/>
      <c r="F194"/>
      <c r="G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s="48" customFormat="1" ht="20.100000000000001" customHeight="1" x14ac:dyDescent="0.25">
      <c r="A195" s="2"/>
      <c r="B195" s="2"/>
      <c r="C195" s="2"/>
      <c r="D195"/>
      <c r="E195"/>
      <c r="F195"/>
      <c r="G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s="48" customFormat="1" ht="20.100000000000001" customHeight="1" x14ac:dyDescent="0.25">
      <c r="A196" s="1"/>
      <c r="B196" s="1"/>
      <c r="C196" s="1"/>
      <c r="D196"/>
      <c r="E196"/>
      <c r="F196"/>
      <c r="G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s="48" customFormat="1" ht="20.100000000000001" customHeight="1" x14ac:dyDescent="0.25">
      <c r="A197" s="1"/>
      <c r="B197" s="1"/>
      <c r="C197" s="1"/>
      <c r="D197"/>
      <c r="E197"/>
      <c r="F197"/>
      <c r="G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s="48" customFormat="1" ht="20.100000000000001" customHeight="1" x14ac:dyDescent="0.25">
      <c r="A198"/>
      <c r="B198"/>
      <c r="C198"/>
      <c r="D198"/>
      <c r="E198"/>
      <c r="F198"/>
      <c r="G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s="48" customFormat="1" ht="20.100000000000001" customHeight="1" x14ac:dyDescent="0.25">
      <c r="A199" s="1"/>
      <c r="B199" s="1"/>
      <c r="C199" s="1"/>
      <c r="D199"/>
      <c r="E199"/>
      <c r="F199"/>
      <c r="G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s="48" customFormat="1" ht="20.100000000000001" customHeight="1" x14ac:dyDescent="0.25">
      <c r="A200"/>
      <c r="B200"/>
      <c r="C200"/>
      <c r="D200"/>
      <c r="E200"/>
      <c r="F200"/>
      <c r="G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s="48" customFormat="1" ht="20.100000000000001" customHeight="1" x14ac:dyDescent="0.25">
      <c r="A201"/>
      <c r="B201"/>
      <c r="C201"/>
      <c r="D201"/>
      <c r="E201"/>
      <c r="F201"/>
      <c r="G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s="48" customFormat="1" ht="20.100000000000001" customHeight="1" x14ac:dyDescent="0.25">
      <c r="A202" s="2"/>
      <c r="B202" s="2"/>
      <c r="C202" s="2"/>
      <c r="D202"/>
      <c r="E202"/>
      <c r="F202"/>
      <c r="G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s="48" customFormat="1" ht="20.100000000000001" customHeight="1" x14ac:dyDescent="0.25">
      <c r="A203" s="1"/>
      <c r="B203" s="1"/>
      <c r="C203" s="1"/>
      <c r="D203"/>
      <c r="E203"/>
      <c r="F203"/>
      <c r="G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s="48" customFormat="1" ht="20.100000000000001" customHeight="1" x14ac:dyDescent="0.25">
      <c r="A204" s="1"/>
      <c r="B204" s="1"/>
      <c r="C204" s="1"/>
      <c r="D204"/>
      <c r="E204"/>
      <c r="F204"/>
      <c r="G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s="48" customFormat="1" ht="20.100000000000001" customHeight="1" x14ac:dyDescent="0.25">
      <c r="A205"/>
      <c r="B205"/>
      <c r="C205"/>
      <c r="D205"/>
      <c r="E205"/>
      <c r="F205"/>
      <c r="G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s="48" customFormat="1" ht="20.100000000000001" customHeight="1" x14ac:dyDescent="0.25">
      <c r="A206" s="1"/>
      <c r="B206" s="1"/>
      <c r="C206" s="1"/>
      <c r="D206"/>
      <c r="E206"/>
      <c r="F206"/>
      <c r="G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s="48" customFormat="1" ht="20.100000000000001" customHeight="1" x14ac:dyDescent="0.25">
      <c r="A207"/>
      <c r="B207"/>
      <c r="C207"/>
      <c r="D207"/>
      <c r="E207"/>
      <c r="F207"/>
      <c r="G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s="48" customFormat="1" ht="20.100000000000001" customHeight="1" x14ac:dyDescent="0.25">
      <c r="A208"/>
      <c r="B208"/>
      <c r="C208"/>
      <c r="D208"/>
      <c r="E208"/>
      <c r="F208"/>
      <c r="G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s="48" customFormat="1" ht="20.100000000000001" customHeight="1" x14ac:dyDescent="0.25">
      <c r="A209" s="2"/>
      <c r="B209" s="2"/>
      <c r="C209" s="2"/>
      <c r="D209"/>
      <c r="E209"/>
      <c r="F209"/>
      <c r="G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s="48" customFormat="1" ht="20.100000000000001" customHeight="1" x14ac:dyDescent="0.25">
      <c r="A210" s="1"/>
      <c r="B210" s="1"/>
      <c r="C210" s="1"/>
      <c r="D210"/>
      <c r="E210"/>
      <c r="F210"/>
      <c r="G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s="48" customFormat="1" ht="20.100000000000001" customHeight="1" x14ac:dyDescent="0.25">
      <c r="A211" s="1"/>
      <c r="B211" s="1"/>
      <c r="C211" s="1"/>
      <c r="D211"/>
      <c r="E211"/>
      <c r="F211"/>
      <c r="G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s="48" customFormat="1" ht="20.100000000000001" customHeight="1" x14ac:dyDescent="0.25">
      <c r="A212"/>
      <c r="B212"/>
      <c r="C212"/>
      <c r="D212"/>
      <c r="E212"/>
      <c r="F212"/>
      <c r="G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s="48" customFormat="1" ht="20.100000000000001" customHeight="1" x14ac:dyDescent="0.25">
      <c r="A213" s="1"/>
      <c r="B213" s="1"/>
      <c r="C213" s="1"/>
      <c r="D213"/>
      <c r="E213"/>
      <c r="F213"/>
      <c r="G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s="48" customFormat="1" ht="20.100000000000001" customHeight="1" x14ac:dyDescent="0.25">
      <c r="A214"/>
      <c r="B214"/>
      <c r="C214"/>
      <c r="D214"/>
      <c r="E214"/>
      <c r="F214"/>
      <c r="G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s="48" customFormat="1" ht="20.100000000000001" customHeight="1" x14ac:dyDescent="0.25">
      <c r="A215"/>
      <c r="B215"/>
      <c r="C215"/>
      <c r="D215"/>
      <c r="E215"/>
      <c r="F215"/>
      <c r="G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s="48" customFormat="1" ht="20.100000000000001" customHeight="1" x14ac:dyDescent="0.25">
      <c r="A216" s="2"/>
      <c r="B216" s="2"/>
      <c r="C216" s="2"/>
      <c r="D216"/>
      <c r="E216"/>
      <c r="F216"/>
      <c r="G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s="48" customFormat="1" ht="20.100000000000001" customHeight="1" x14ac:dyDescent="0.25">
      <c r="A217" s="1"/>
      <c r="B217" s="1"/>
      <c r="C217" s="1"/>
      <c r="D217"/>
      <c r="E217"/>
      <c r="F217"/>
      <c r="G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s="48" customFormat="1" ht="20.100000000000001" customHeight="1" x14ac:dyDescent="0.25">
      <c r="A218" s="1"/>
      <c r="B218" s="1"/>
      <c r="C218" s="1"/>
      <c r="D218"/>
      <c r="E218"/>
      <c r="F218"/>
      <c r="G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s="48" customFormat="1" ht="20.100000000000001" customHeight="1" x14ac:dyDescent="0.25">
      <c r="A219"/>
      <c r="B219"/>
      <c r="C219"/>
      <c r="D219"/>
      <c r="E219"/>
      <c r="F219"/>
      <c r="G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s="48" customFormat="1" ht="20.100000000000001" customHeight="1" x14ac:dyDescent="0.25">
      <c r="A220" s="1"/>
      <c r="B220" s="1"/>
      <c r="C220" s="1"/>
      <c r="D220"/>
      <c r="E220"/>
      <c r="F220"/>
      <c r="G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s="48" customFormat="1" ht="20.100000000000001" customHeight="1" x14ac:dyDescent="0.25">
      <c r="A221"/>
      <c r="B221"/>
      <c r="C221"/>
      <c r="D221"/>
      <c r="E221"/>
      <c r="F221"/>
      <c r="G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s="48" customFormat="1" ht="20.100000000000001" customHeight="1" x14ac:dyDescent="0.25">
      <c r="A222"/>
      <c r="B222"/>
      <c r="C222"/>
      <c r="D222"/>
      <c r="E222"/>
      <c r="F222"/>
      <c r="G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s="48" customFormat="1" ht="20.100000000000001" customHeight="1" x14ac:dyDescent="0.25">
      <c r="A223" s="2"/>
      <c r="B223" s="2"/>
      <c r="C223" s="2"/>
      <c r="D223"/>
      <c r="E223"/>
      <c r="F223"/>
      <c r="G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s="48" customFormat="1" ht="20.100000000000001" customHeight="1" x14ac:dyDescent="0.25">
      <c r="A224" s="1"/>
      <c r="B224" s="1"/>
      <c r="C224" s="1"/>
      <c r="D224"/>
      <c r="E224"/>
      <c r="F224"/>
      <c r="G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s="48" customFormat="1" ht="20.100000000000001" customHeight="1" x14ac:dyDescent="0.25">
      <c r="A225" s="1"/>
      <c r="B225" s="1"/>
      <c r="C225" s="1"/>
      <c r="D225"/>
      <c r="E225"/>
      <c r="F225"/>
      <c r="G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s="48" customFormat="1" ht="20.100000000000001" customHeight="1" x14ac:dyDescent="0.25">
      <c r="A226"/>
      <c r="B226"/>
      <c r="C226"/>
      <c r="D226"/>
      <c r="E226"/>
      <c r="F226"/>
      <c r="G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s="48" customFormat="1" ht="20.100000000000001" customHeight="1" x14ac:dyDescent="0.25">
      <c r="A227" s="1"/>
      <c r="B227" s="1"/>
      <c r="C227" s="1"/>
      <c r="D227"/>
      <c r="E227"/>
      <c r="F227"/>
      <c r="G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s="48" customFormat="1" ht="20.100000000000001" customHeight="1" x14ac:dyDescent="0.25">
      <c r="A228"/>
      <c r="B228"/>
      <c r="C228"/>
      <c r="D228"/>
      <c r="E228"/>
      <c r="F228"/>
      <c r="G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s="48" customFormat="1" ht="20.100000000000001" customHeight="1" x14ac:dyDescent="0.25">
      <c r="A229"/>
      <c r="B229"/>
      <c r="C229"/>
      <c r="D229"/>
      <c r="E229"/>
      <c r="F229"/>
      <c r="G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s="48" customFormat="1" ht="20.100000000000001" customHeight="1" x14ac:dyDescent="0.25">
      <c r="A230" s="2"/>
      <c r="B230" s="2"/>
      <c r="C230" s="2"/>
      <c r="D230"/>
      <c r="E230"/>
      <c r="F230"/>
      <c r="G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s="48" customFormat="1" ht="20.100000000000001" customHeight="1" x14ac:dyDescent="0.25">
      <c r="A231" s="1"/>
      <c r="B231" s="1"/>
      <c r="C231" s="1"/>
      <c r="D231"/>
      <c r="E231"/>
      <c r="F231"/>
      <c r="G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s="48" customFormat="1" ht="20.100000000000001" customHeight="1" x14ac:dyDescent="0.25">
      <c r="A232" s="1"/>
      <c r="B232" s="1"/>
      <c r="C232" s="1"/>
      <c r="D232"/>
      <c r="E232"/>
      <c r="F232"/>
      <c r="G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s="48" customFormat="1" ht="20.100000000000001" customHeight="1" x14ac:dyDescent="0.25">
      <c r="A233"/>
      <c r="B233"/>
      <c r="C233"/>
      <c r="D233"/>
      <c r="E233"/>
      <c r="F233"/>
      <c r="G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s="48" customFormat="1" ht="20.100000000000001" customHeight="1" x14ac:dyDescent="0.25">
      <c r="A234" s="1"/>
      <c r="B234" s="1"/>
      <c r="C234" s="1"/>
      <c r="D234"/>
      <c r="E234"/>
      <c r="F234"/>
      <c r="G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s="48" customFormat="1" ht="20.100000000000001" customHeight="1" x14ac:dyDescent="0.25">
      <c r="A235"/>
      <c r="B235"/>
      <c r="C235"/>
      <c r="D235"/>
      <c r="E235"/>
      <c r="F235"/>
      <c r="G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s="48" customFormat="1" ht="20.100000000000001" customHeight="1" x14ac:dyDescent="0.25">
      <c r="A236"/>
      <c r="B236"/>
      <c r="C236"/>
      <c r="D236"/>
      <c r="E236"/>
      <c r="F236"/>
      <c r="G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s="48" customFormat="1" ht="20.100000000000001" customHeight="1" x14ac:dyDescent="0.25">
      <c r="A237" s="2"/>
      <c r="B237" s="2"/>
      <c r="C237" s="2"/>
      <c r="D237"/>
      <c r="E237"/>
      <c r="F237"/>
      <c r="G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s="48" customFormat="1" ht="20.100000000000001" customHeight="1" x14ac:dyDescent="0.25">
      <c r="A238" s="1"/>
      <c r="B238" s="1"/>
      <c r="C238" s="1"/>
      <c r="D238"/>
      <c r="E238"/>
      <c r="F238"/>
      <c r="G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s="48" customFormat="1" ht="20.100000000000001" customHeight="1" x14ac:dyDescent="0.25">
      <c r="A239" s="1"/>
      <c r="B239" s="1"/>
      <c r="C239" s="1"/>
      <c r="D239"/>
      <c r="E239"/>
      <c r="F239"/>
      <c r="G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s="48" customFormat="1" ht="20.100000000000001" customHeight="1" x14ac:dyDescent="0.25">
      <c r="A240"/>
      <c r="B240"/>
      <c r="C240"/>
      <c r="D240"/>
      <c r="E240"/>
      <c r="F240"/>
      <c r="G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s="48" customFormat="1" ht="20.100000000000001" customHeight="1" x14ac:dyDescent="0.25">
      <c r="A241" s="1"/>
      <c r="B241" s="1"/>
      <c r="C241" s="1"/>
      <c r="D241"/>
      <c r="E241"/>
      <c r="F241"/>
      <c r="G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48" customFormat="1" ht="20.100000000000001" customHeight="1" x14ac:dyDescent="0.25">
      <c r="A242"/>
      <c r="B242"/>
      <c r="C242"/>
      <c r="D242"/>
      <c r="E242"/>
      <c r="F242"/>
      <c r="G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48" customFormat="1" ht="20.100000000000001" customHeight="1" x14ac:dyDescent="0.25">
      <c r="A243"/>
      <c r="B243"/>
      <c r="C243"/>
      <c r="D243"/>
      <c r="E243"/>
      <c r="F243"/>
      <c r="G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48" customFormat="1" ht="20.100000000000001" customHeight="1" x14ac:dyDescent="0.25">
      <c r="A244" s="2"/>
      <c r="B244" s="2"/>
      <c r="C244" s="2"/>
      <c r="D244"/>
      <c r="E244"/>
      <c r="F244"/>
      <c r="G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s="48" customFormat="1" ht="20.100000000000001" customHeight="1" x14ac:dyDescent="0.25">
      <c r="A245" s="1"/>
      <c r="B245" s="1"/>
      <c r="C245" s="1"/>
      <c r="D245"/>
      <c r="E245"/>
      <c r="F245"/>
      <c r="G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s="48" customFormat="1" ht="20.100000000000001" customHeight="1" x14ac:dyDescent="0.25">
      <c r="A246" s="1"/>
      <c r="B246" s="1"/>
      <c r="C246" s="1"/>
      <c r="D246"/>
      <c r="E246"/>
      <c r="F246"/>
      <c r="G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s="48" customFormat="1" ht="20.100000000000001" customHeight="1" x14ac:dyDescent="0.25">
      <c r="A247"/>
      <c r="B247"/>
      <c r="C247"/>
      <c r="D247"/>
      <c r="E247"/>
      <c r="F247"/>
      <c r="G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s="48" customFormat="1" ht="20.100000000000001" customHeight="1" x14ac:dyDescent="0.25">
      <c r="A248" s="1"/>
      <c r="B248" s="1"/>
      <c r="C248" s="1"/>
      <c r="D248"/>
      <c r="E248"/>
      <c r="F248"/>
      <c r="G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s="48" customFormat="1" ht="20.100000000000001" customHeight="1" x14ac:dyDescent="0.25">
      <c r="A249"/>
      <c r="B249"/>
      <c r="C249"/>
      <c r="D249"/>
      <c r="E249"/>
      <c r="F249"/>
      <c r="G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s="48" customFormat="1" ht="20.100000000000001" customHeight="1" x14ac:dyDescent="0.25">
      <c r="A250"/>
      <c r="B250"/>
      <c r="C250"/>
      <c r="D250"/>
      <c r="E250"/>
      <c r="F250"/>
      <c r="G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s="48" customFormat="1" ht="20.100000000000001" customHeight="1" x14ac:dyDescent="0.25">
      <c r="A251" s="2"/>
      <c r="B251" s="2"/>
      <c r="C251" s="2"/>
      <c r="D251"/>
      <c r="E251"/>
      <c r="F251"/>
      <c r="G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s="48" customFormat="1" ht="20.100000000000001" customHeight="1" x14ac:dyDescent="0.25">
      <c r="A252" s="1"/>
      <c r="B252" s="1"/>
      <c r="C252" s="1"/>
      <c r="D252"/>
      <c r="E252"/>
      <c r="F252"/>
      <c r="G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s="48" customFormat="1" ht="20.100000000000001" customHeight="1" x14ac:dyDescent="0.25">
      <c r="A253" s="1"/>
      <c r="B253" s="1"/>
      <c r="C253" s="1"/>
      <c r="D253"/>
      <c r="E253"/>
      <c r="F253"/>
      <c r="G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s="48" customFormat="1" ht="20.100000000000001" customHeight="1" x14ac:dyDescent="0.25">
      <c r="A254"/>
      <c r="B254"/>
      <c r="C254"/>
      <c r="D254"/>
      <c r="E254"/>
      <c r="F254"/>
      <c r="G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s="48" customFormat="1" ht="20.100000000000001" customHeight="1" x14ac:dyDescent="0.25">
      <c r="A255" s="1"/>
      <c r="B255" s="1"/>
      <c r="C255" s="1"/>
      <c r="D255"/>
      <c r="E255"/>
      <c r="F255"/>
      <c r="G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s="48" customFormat="1" ht="20.100000000000001" customHeight="1" x14ac:dyDescent="0.25">
      <c r="A256"/>
      <c r="B256"/>
      <c r="C256"/>
      <c r="D256"/>
      <c r="E256"/>
      <c r="F256"/>
      <c r="G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s="48" customFormat="1" ht="20.100000000000001" customHeight="1" x14ac:dyDescent="0.25">
      <c r="A257"/>
      <c r="B257"/>
      <c r="C257"/>
      <c r="D257"/>
      <c r="E257"/>
      <c r="F257"/>
      <c r="G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s="48" customFormat="1" ht="20.100000000000001" customHeight="1" x14ac:dyDescent="0.25">
      <c r="A258" s="2"/>
      <c r="B258" s="2"/>
      <c r="C258" s="2"/>
      <c r="D258"/>
      <c r="E258"/>
      <c r="F258"/>
      <c r="G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s="48" customFormat="1" ht="20.100000000000001" customHeight="1" x14ac:dyDescent="0.25">
      <c r="A259" s="1"/>
      <c r="B259" s="1"/>
      <c r="C259" s="1"/>
      <c r="D259"/>
      <c r="E259"/>
      <c r="F259"/>
      <c r="G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s="48" customFormat="1" ht="20.100000000000001" customHeight="1" x14ac:dyDescent="0.25">
      <c r="A260" s="1"/>
      <c r="B260" s="1"/>
      <c r="C260" s="1"/>
      <c r="D260"/>
      <c r="E260"/>
      <c r="F260"/>
      <c r="G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s="48" customFormat="1" ht="20.100000000000001" customHeight="1" x14ac:dyDescent="0.25">
      <c r="A261"/>
      <c r="B261"/>
      <c r="C261"/>
      <c r="D261"/>
      <c r="E261"/>
      <c r="F261"/>
      <c r="G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s="48" customFormat="1" ht="20.100000000000001" customHeight="1" x14ac:dyDescent="0.25">
      <c r="A262" s="1"/>
      <c r="B262" s="1"/>
      <c r="C262" s="1"/>
      <c r="D262"/>
      <c r="E262"/>
      <c r="F262"/>
      <c r="G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s="48" customFormat="1" ht="20.100000000000001" customHeight="1" x14ac:dyDescent="0.25">
      <c r="A263"/>
      <c r="B263"/>
      <c r="C263"/>
      <c r="D263"/>
      <c r="E263"/>
      <c r="F263"/>
      <c r="G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s="48" customFormat="1" ht="20.100000000000001" customHeight="1" x14ac:dyDescent="0.25">
      <c r="A264"/>
      <c r="B264"/>
      <c r="C264"/>
      <c r="D264"/>
      <c r="E264"/>
      <c r="F264"/>
      <c r="G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s="48" customFormat="1" ht="20.100000000000001" customHeight="1" x14ac:dyDescent="0.25">
      <c r="A265" s="2"/>
      <c r="B265" s="2"/>
      <c r="C265" s="2"/>
      <c r="D265"/>
      <c r="E265"/>
      <c r="F265"/>
      <c r="G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s="48" customFormat="1" ht="20.100000000000001" customHeight="1" x14ac:dyDescent="0.25">
      <c r="A266" s="1"/>
      <c r="B266" s="1"/>
      <c r="C266" s="1"/>
      <c r="D266"/>
      <c r="E266"/>
      <c r="F266"/>
      <c r="G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s="48" customFormat="1" ht="20.100000000000001" customHeight="1" x14ac:dyDescent="0.25">
      <c r="A267" s="1"/>
      <c r="B267" s="1"/>
      <c r="C267" s="1"/>
      <c r="D267"/>
      <c r="E267"/>
      <c r="F267"/>
      <c r="G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s="48" customFormat="1" ht="20.100000000000001" customHeight="1" x14ac:dyDescent="0.25">
      <c r="A268"/>
      <c r="B268"/>
      <c r="C268"/>
      <c r="D268"/>
      <c r="E268"/>
      <c r="F268"/>
      <c r="G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s="48" customFormat="1" ht="20.100000000000001" customHeight="1" x14ac:dyDescent="0.25">
      <c r="A269" s="1"/>
      <c r="B269" s="1"/>
      <c r="C269" s="1"/>
      <c r="D269"/>
      <c r="E269"/>
      <c r="F269"/>
      <c r="G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s="48" customFormat="1" ht="20.100000000000001" customHeight="1" x14ac:dyDescent="0.25">
      <c r="A270"/>
      <c r="B270"/>
      <c r="C270"/>
      <c r="D270"/>
      <c r="E270"/>
      <c r="F270"/>
      <c r="G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s="48" customFormat="1" ht="20.100000000000001" customHeight="1" x14ac:dyDescent="0.25">
      <c r="A271"/>
      <c r="B271"/>
      <c r="C271"/>
      <c r="D271"/>
      <c r="E271"/>
      <c r="F271"/>
      <c r="G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s="48" customFormat="1" ht="20.100000000000001" customHeight="1" x14ac:dyDescent="0.25">
      <c r="A272" s="1"/>
      <c r="B272" s="1"/>
      <c r="C272" s="1"/>
      <c r="D272"/>
      <c r="E272"/>
      <c r="F272"/>
      <c r="G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s="48" customFormat="1" ht="20.100000000000001" customHeight="1" x14ac:dyDescent="0.25">
      <c r="A273"/>
      <c r="B273"/>
      <c r="C273"/>
      <c r="D273"/>
      <c r="E273"/>
      <c r="F273"/>
      <c r="G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s="48" customFormat="1" ht="20.100000000000001" customHeight="1" x14ac:dyDescent="0.25">
      <c r="A274"/>
      <c r="B274"/>
      <c r="C274"/>
      <c r="D274"/>
      <c r="E274"/>
      <c r="F274"/>
      <c r="G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s="48" customFormat="1" ht="20.100000000000001" customHeight="1" x14ac:dyDescent="0.25">
      <c r="A275" s="2"/>
      <c r="B275" s="2"/>
      <c r="C275" s="2"/>
      <c r="D275"/>
      <c r="E275"/>
      <c r="F275"/>
      <c r="G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s="48" customFormat="1" ht="20.100000000000001" customHeight="1" x14ac:dyDescent="0.25">
      <c r="A276" s="1"/>
      <c r="B276" s="1"/>
      <c r="C276" s="1"/>
      <c r="D276"/>
      <c r="E276"/>
      <c r="F276"/>
      <c r="G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s="48" customFormat="1" ht="20.100000000000001" customHeight="1" x14ac:dyDescent="0.25">
      <c r="A277" s="1"/>
      <c r="B277" s="1"/>
      <c r="C277" s="1"/>
      <c r="D277"/>
      <c r="E277"/>
      <c r="F277"/>
      <c r="G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s="48" customFormat="1" ht="20.100000000000001" customHeight="1" x14ac:dyDescent="0.25">
      <c r="A278"/>
      <c r="B278"/>
      <c r="C278"/>
      <c r="D278"/>
      <c r="E278"/>
      <c r="F278"/>
      <c r="G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s="48" customFormat="1" ht="20.100000000000001" customHeight="1" x14ac:dyDescent="0.25">
      <c r="A279" s="1"/>
      <c r="B279" s="1"/>
      <c r="C279" s="1"/>
      <c r="D279"/>
      <c r="E279"/>
      <c r="F279"/>
      <c r="G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s="48" customFormat="1" ht="20.100000000000001" customHeight="1" x14ac:dyDescent="0.25">
      <c r="A280"/>
      <c r="B280"/>
      <c r="C280"/>
      <c r="D280"/>
      <c r="E280"/>
      <c r="F280"/>
      <c r="G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s="48" customFormat="1" ht="20.100000000000001" customHeight="1" x14ac:dyDescent="0.25">
      <c r="A281"/>
      <c r="B281"/>
      <c r="C281"/>
      <c r="D281"/>
      <c r="E281"/>
      <c r="F281"/>
      <c r="G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s="48" customFormat="1" ht="20.100000000000001" customHeight="1" x14ac:dyDescent="0.25">
      <c r="A282" s="2"/>
      <c r="B282" s="2"/>
      <c r="C282" s="2"/>
      <c r="D282"/>
      <c r="E282"/>
      <c r="F282"/>
      <c r="G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s="48" customFormat="1" ht="20.100000000000001" customHeight="1" x14ac:dyDescent="0.25">
      <c r="A283" s="1"/>
      <c r="B283" s="1"/>
      <c r="C283" s="1"/>
      <c r="D283"/>
      <c r="E283"/>
      <c r="F283"/>
      <c r="G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s="48" customFormat="1" ht="20.100000000000001" customHeight="1" x14ac:dyDescent="0.25">
      <c r="A284" s="1"/>
      <c r="B284" s="1"/>
      <c r="C284" s="1"/>
      <c r="D284"/>
      <c r="E284"/>
      <c r="F284"/>
      <c r="G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s="48" customFormat="1" ht="20.100000000000001" customHeight="1" x14ac:dyDescent="0.25">
      <c r="A285"/>
      <c r="B285"/>
      <c r="C285"/>
      <c r="D285"/>
      <c r="E285"/>
      <c r="F285"/>
      <c r="G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s="48" customFormat="1" ht="20.100000000000001" customHeight="1" x14ac:dyDescent="0.25">
      <c r="A286" s="1"/>
      <c r="B286" s="1"/>
      <c r="C286" s="1"/>
      <c r="D286"/>
      <c r="E286"/>
      <c r="F286"/>
      <c r="G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s="48" customFormat="1" ht="20.100000000000001" customHeight="1" x14ac:dyDescent="0.25">
      <c r="A287"/>
      <c r="B287"/>
      <c r="C287"/>
      <c r="D287"/>
      <c r="E287"/>
      <c r="F287"/>
      <c r="G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s="48" customFormat="1" ht="20.100000000000001" customHeight="1" x14ac:dyDescent="0.25">
      <c r="A288"/>
      <c r="B288"/>
      <c r="C288"/>
      <c r="D288"/>
      <c r="E288"/>
      <c r="F288"/>
      <c r="G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s="48" customFormat="1" ht="20.100000000000001" customHeight="1" x14ac:dyDescent="0.25">
      <c r="A289" s="2"/>
      <c r="B289" s="2"/>
      <c r="C289" s="2"/>
      <c r="D289"/>
      <c r="E289"/>
      <c r="F289"/>
      <c r="G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s="48" customFormat="1" ht="20.100000000000001" customHeight="1" x14ac:dyDescent="0.25">
      <c r="A290" s="1"/>
      <c r="B290" s="1"/>
      <c r="C290" s="1"/>
      <c r="D290"/>
      <c r="E290"/>
      <c r="F290"/>
      <c r="G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s="48" customFormat="1" ht="20.100000000000001" customHeight="1" x14ac:dyDescent="0.25">
      <c r="A291" s="1"/>
      <c r="B291" s="1"/>
      <c r="C291" s="1"/>
      <c r="D291"/>
      <c r="E291"/>
      <c r="F291"/>
      <c r="G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s="48" customFormat="1" ht="20.100000000000001" customHeight="1" x14ac:dyDescent="0.25">
      <c r="A292"/>
      <c r="B292"/>
      <c r="C292"/>
      <c r="D292"/>
      <c r="E292"/>
      <c r="F292"/>
      <c r="G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s="48" customFormat="1" ht="20.100000000000001" customHeight="1" x14ac:dyDescent="0.25">
      <c r="A293" s="1"/>
      <c r="B293" s="1"/>
      <c r="C293" s="1"/>
      <c r="D293"/>
      <c r="E293"/>
      <c r="F293"/>
      <c r="G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s="48" customFormat="1" ht="20.100000000000001" customHeight="1" x14ac:dyDescent="0.25">
      <c r="A294"/>
      <c r="B294"/>
      <c r="C294"/>
      <c r="D294"/>
      <c r="E294"/>
      <c r="F294"/>
      <c r="G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s="48" customFormat="1" ht="20.100000000000001" customHeight="1" x14ac:dyDescent="0.25">
      <c r="A295"/>
      <c r="B295"/>
      <c r="C295"/>
      <c r="D295"/>
      <c r="E295"/>
      <c r="F295"/>
      <c r="G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s="48" customFormat="1" ht="20.100000000000001" customHeight="1" x14ac:dyDescent="0.25">
      <c r="A296" s="2"/>
      <c r="B296" s="2"/>
      <c r="C296" s="2"/>
      <c r="D296"/>
      <c r="E296"/>
      <c r="F296"/>
      <c r="G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s="48" customFormat="1" ht="20.100000000000001" customHeight="1" x14ac:dyDescent="0.25">
      <c r="A297" s="1"/>
      <c r="B297" s="1"/>
      <c r="C297" s="1"/>
      <c r="D297"/>
      <c r="E297"/>
      <c r="F297"/>
      <c r="G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s="48" customFormat="1" ht="20.100000000000001" customHeight="1" x14ac:dyDescent="0.25">
      <c r="A298" s="1"/>
      <c r="B298" s="1"/>
      <c r="C298" s="1"/>
      <c r="D298"/>
      <c r="E298"/>
      <c r="F298"/>
      <c r="G29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s="48" customFormat="1" ht="20.100000000000001" customHeight="1" x14ac:dyDescent="0.25">
      <c r="A299"/>
      <c r="B299"/>
      <c r="C299"/>
      <c r="D299"/>
      <c r="E299"/>
      <c r="F299"/>
      <c r="G299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s="48" customFormat="1" ht="20.100000000000001" customHeight="1" x14ac:dyDescent="0.25">
      <c r="A300" s="1"/>
      <c r="B300" s="1"/>
      <c r="C300" s="1"/>
      <c r="D300"/>
      <c r="E300"/>
      <c r="F300"/>
      <c r="G300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s="48" customFormat="1" ht="20.100000000000001" customHeight="1" x14ac:dyDescent="0.25">
      <c r="A301"/>
      <c r="B301"/>
      <c r="C301"/>
      <c r="D301"/>
      <c r="E301"/>
      <c r="F301"/>
      <c r="G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s="48" customFormat="1" ht="20.100000000000001" customHeight="1" x14ac:dyDescent="0.25">
      <c r="A302"/>
      <c r="B302"/>
      <c r="C302"/>
      <c r="D302"/>
      <c r="E302"/>
      <c r="F302"/>
      <c r="G302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s="48" customFormat="1" ht="20.100000000000001" customHeight="1" x14ac:dyDescent="0.25">
      <c r="A303" s="2"/>
      <c r="B303" s="2"/>
      <c r="C303" s="2"/>
      <c r="D303"/>
      <c r="E303"/>
      <c r="F303"/>
      <c r="G303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s="48" customFormat="1" ht="20.100000000000001" customHeight="1" x14ac:dyDescent="0.25">
      <c r="A304" s="1"/>
      <c r="B304" s="1"/>
      <c r="C304" s="1"/>
      <c r="D304"/>
      <c r="E304"/>
      <c r="F304"/>
      <c r="G304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s="48" customFormat="1" ht="20.100000000000001" customHeight="1" x14ac:dyDescent="0.25">
      <c r="A305" s="1"/>
      <c r="B305" s="1"/>
      <c r="C305" s="1"/>
      <c r="D305"/>
      <c r="E305"/>
      <c r="F305"/>
      <c r="G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s="48" customFormat="1" ht="20.100000000000001" customHeight="1" x14ac:dyDescent="0.25">
      <c r="A306"/>
      <c r="B306"/>
      <c r="C306"/>
      <c r="D306"/>
      <c r="E306"/>
      <c r="F306"/>
      <c r="G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s="48" customFormat="1" ht="20.100000000000001" customHeight="1" x14ac:dyDescent="0.25">
      <c r="A307" s="1"/>
      <c r="B307" s="1"/>
      <c r="C307" s="1"/>
      <c r="D307"/>
      <c r="E307"/>
      <c r="F307"/>
      <c r="G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s="48" customFormat="1" ht="20.100000000000001" customHeight="1" x14ac:dyDescent="0.25">
      <c r="A308"/>
      <c r="B308"/>
      <c r="C308"/>
      <c r="D308"/>
      <c r="E308"/>
      <c r="F308"/>
      <c r="G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s="48" customFormat="1" ht="20.100000000000001" customHeight="1" x14ac:dyDescent="0.25">
      <c r="A309"/>
      <c r="B309"/>
      <c r="C309"/>
      <c r="D309"/>
      <c r="E309"/>
      <c r="F309"/>
      <c r="G309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s="48" customFormat="1" ht="20.100000000000001" customHeight="1" x14ac:dyDescent="0.25">
      <c r="A310" s="2"/>
      <c r="B310" s="2"/>
      <c r="C310" s="2"/>
      <c r="D310"/>
      <c r="E310"/>
      <c r="F310"/>
      <c r="G310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s="48" customFormat="1" ht="20.100000000000001" customHeight="1" x14ac:dyDescent="0.25">
      <c r="A311" s="1"/>
      <c r="B311" s="1"/>
      <c r="C311" s="1"/>
      <c r="D311"/>
      <c r="E311"/>
      <c r="F311"/>
      <c r="G31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s="48" customFormat="1" ht="20.100000000000001" customHeight="1" x14ac:dyDescent="0.25">
      <c r="A312" s="1"/>
      <c r="B312" s="1"/>
      <c r="C312" s="1"/>
      <c r="D312"/>
      <c r="E312"/>
      <c r="F312"/>
      <c r="G312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s="48" customFormat="1" ht="20.100000000000001" customHeight="1" x14ac:dyDescent="0.25">
      <c r="A313"/>
      <c r="B313"/>
      <c r="C313"/>
      <c r="D313"/>
      <c r="E313"/>
      <c r="F313"/>
      <c r="G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s="48" customFormat="1" ht="20.100000000000001" customHeight="1" x14ac:dyDescent="0.25">
      <c r="A314" s="1"/>
      <c r="B314" s="1"/>
      <c r="C314" s="1"/>
      <c r="D314"/>
      <c r="E314"/>
      <c r="F314"/>
      <c r="G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s="48" customFormat="1" ht="20.100000000000001" customHeight="1" x14ac:dyDescent="0.25">
      <c r="A315"/>
      <c r="B315"/>
      <c r="C315"/>
      <c r="D315"/>
      <c r="E315"/>
      <c r="F315"/>
      <c r="G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s="48" customFormat="1" ht="20.100000000000001" customHeight="1" x14ac:dyDescent="0.25">
      <c r="A316"/>
      <c r="B316"/>
      <c r="C316"/>
      <c r="D316"/>
      <c r="E316"/>
      <c r="F316"/>
      <c r="G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s="48" customFormat="1" ht="20.100000000000001" customHeight="1" x14ac:dyDescent="0.25">
      <c r="A317" s="2"/>
      <c r="B317" s="2"/>
      <c r="C317" s="2"/>
      <c r="D317"/>
      <c r="E317"/>
      <c r="F317"/>
      <c r="G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s="48" customFormat="1" ht="20.100000000000001" customHeight="1" x14ac:dyDescent="0.25">
      <c r="A318" s="1"/>
      <c r="B318" s="1"/>
      <c r="C318" s="1"/>
      <c r="D318"/>
      <c r="E318"/>
      <c r="F318"/>
      <c r="G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s="48" customFormat="1" ht="20.100000000000001" customHeight="1" x14ac:dyDescent="0.25">
      <c r="A319" s="1"/>
      <c r="B319" s="1"/>
      <c r="C319" s="1"/>
      <c r="D319"/>
      <c r="E319"/>
      <c r="F319"/>
      <c r="G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s="48" customFormat="1" ht="20.100000000000001" customHeight="1" x14ac:dyDescent="0.25">
      <c r="A320"/>
      <c r="B320"/>
      <c r="C320"/>
      <c r="D320"/>
      <c r="E320"/>
      <c r="F320"/>
      <c r="G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s="48" customFormat="1" ht="20.100000000000001" customHeight="1" x14ac:dyDescent="0.25">
      <c r="A321" s="1"/>
      <c r="B321" s="1"/>
      <c r="C321" s="1"/>
      <c r="D321"/>
      <c r="E321"/>
      <c r="F321"/>
      <c r="G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s="48" customFormat="1" ht="20.100000000000001" customHeight="1" x14ac:dyDescent="0.25">
      <c r="A322"/>
      <c r="B322"/>
      <c r="C322"/>
      <c r="D322"/>
      <c r="E322"/>
      <c r="F322"/>
      <c r="G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s="48" customFormat="1" ht="20.100000000000001" customHeight="1" x14ac:dyDescent="0.25">
      <c r="A323"/>
      <c r="B323"/>
      <c r="C323"/>
      <c r="D323"/>
      <c r="E323"/>
      <c r="F323"/>
      <c r="G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s="48" customFormat="1" ht="20.100000000000001" customHeight="1" x14ac:dyDescent="0.25">
      <c r="A324" s="2"/>
      <c r="B324" s="2"/>
      <c r="C324" s="2"/>
      <c r="D324"/>
      <c r="E324"/>
      <c r="F324"/>
      <c r="G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s="48" customFormat="1" ht="20.100000000000001" customHeight="1" x14ac:dyDescent="0.25">
      <c r="A325" s="1"/>
      <c r="B325" s="1"/>
      <c r="C325" s="1"/>
      <c r="D325"/>
      <c r="E325"/>
      <c r="F325"/>
      <c r="G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s="48" customFormat="1" ht="20.100000000000001" customHeight="1" x14ac:dyDescent="0.25">
      <c r="A326" s="1"/>
      <c r="B326" s="1"/>
      <c r="C326" s="1"/>
      <c r="D326"/>
      <c r="E326"/>
      <c r="F326"/>
      <c r="G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s="48" customFormat="1" ht="20.100000000000001" customHeight="1" x14ac:dyDescent="0.25">
      <c r="A327"/>
      <c r="B327"/>
      <c r="C327"/>
      <c r="D327"/>
      <c r="E327"/>
      <c r="F327"/>
      <c r="G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s="48" customFormat="1" ht="20.100000000000001" customHeight="1" x14ac:dyDescent="0.25">
      <c r="A328" s="1"/>
      <c r="B328" s="1"/>
      <c r="C328" s="1"/>
      <c r="D328"/>
      <c r="E328"/>
      <c r="F328"/>
      <c r="G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s="48" customFormat="1" ht="20.100000000000001" customHeight="1" x14ac:dyDescent="0.25">
      <c r="A329"/>
      <c r="B329"/>
      <c r="C329"/>
      <c r="D329"/>
      <c r="E329"/>
      <c r="F329"/>
      <c r="G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s="48" customFormat="1" ht="20.100000000000001" customHeight="1" x14ac:dyDescent="0.25">
      <c r="A330"/>
      <c r="B330"/>
      <c r="C330"/>
      <c r="D330"/>
      <c r="E330"/>
      <c r="F330"/>
      <c r="G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s="48" customFormat="1" ht="20.100000000000001" customHeight="1" x14ac:dyDescent="0.25">
      <c r="A331" s="2"/>
      <c r="B331" s="2"/>
      <c r="C331" s="2"/>
      <c r="D331"/>
      <c r="E331"/>
      <c r="F331"/>
      <c r="G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s="48" customFormat="1" ht="20.100000000000001" customHeight="1" x14ac:dyDescent="0.25">
      <c r="A332" s="1"/>
      <c r="B332" s="1"/>
      <c r="C332" s="1"/>
      <c r="D332"/>
      <c r="E332"/>
      <c r="F332"/>
      <c r="G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s="48" customFormat="1" ht="20.100000000000001" customHeight="1" x14ac:dyDescent="0.25">
      <c r="A333" s="1"/>
      <c r="B333" s="1"/>
      <c r="C333" s="1"/>
      <c r="D333"/>
      <c r="E333"/>
      <c r="F333"/>
      <c r="G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s="48" customFormat="1" ht="20.100000000000001" customHeight="1" x14ac:dyDescent="0.25">
      <c r="A334"/>
      <c r="B334"/>
      <c r="C334"/>
      <c r="D334"/>
      <c r="E334"/>
      <c r="F334"/>
      <c r="G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s="48" customFormat="1" ht="20.100000000000001" customHeight="1" x14ac:dyDescent="0.25">
      <c r="A335" s="1"/>
      <c r="B335" s="1"/>
      <c r="C335" s="1"/>
      <c r="D335"/>
      <c r="E335"/>
      <c r="F335"/>
      <c r="G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s="48" customFormat="1" ht="20.100000000000001" customHeight="1" x14ac:dyDescent="0.25">
      <c r="A336"/>
      <c r="B336"/>
      <c r="C336"/>
      <c r="D336"/>
      <c r="E336"/>
      <c r="F336"/>
      <c r="G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s="48" customFormat="1" ht="20.100000000000001" customHeight="1" x14ac:dyDescent="0.25">
      <c r="A337"/>
      <c r="B337"/>
      <c r="C337"/>
      <c r="D337"/>
      <c r="E337"/>
      <c r="F337"/>
      <c r="G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s="48" customFormat="1" ht="20.100000000000001" customHeight="1" x14ac:dyDescent="0.25">
      <c r="A338" s="2"/>
      <c r="B338" s="2"/>
      <c r="C338" s="2"/>
      <c r="D338"/>
      <c r="E338"/>
      <c r="F338"/>
      <c r="G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s="48" customFormat="1" ht="20.100000000000001" customHeight="1" x14ac:dyDescent="0.25">
      <c r="A339" s="1"/>
      <c r="B339" s="1"/>
      <c r="C339" s="1"/>
      <c r="D339"/>
      <c r="E339"/>
      <c r="F339"/>
      <c r="G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s="48" customFormat="1" ht="20.100000000000001" customHeight="1" x14ac:dyDescent="0.25">
      <c r="A340" s="1"/>
      <c r="B340" s="1"/>
      <c r="C340" s="1"/>
      <c r="D340"/>
      <c r="E340"/>
      <c r="F340"/>
      <c r="G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s="48" customFormat="1" ht="20.100000000000001" customHeight="1" x14ac:dyDescent="0.25">
      <c r="A341"/>
      <c r="B341"/>
      <c r="C341"/>
      <c r="D341"/>
      <c r="E341"/>
      <c r="F341"/>
      <c r="G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s="48" customFormat="1" ht="20.100000000000001" customHeight="1" x14ac:dyDescent="0.25">
      <c r="A342" s="1"/>
      <c r="B342" s="1"/>
      <c r="C342" s="1"/>
      <c r="D342"/>
      <c r="E342"/>
      <c r="F342"/>
      <c r="G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s="48" customFormat="1" ht="20.100000000000001" customHeight="1" x14ac:dyDescent="0.25">
      <c r="A343"/>
      <c r="B343"/>
      <c r="C343"/>
      <c r="D343"/>
      <c r="E343"/>
      <c r="F343"/>
      <c r="G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s="48" customFormat="1" ht="20.100000000000001" customHeight="1" x14ac:dyDescent="0.25">
      <c r="A344"/>
      <c r="B344"/>
      <c r="C344"/>
      <c r="D344"/>
      <c r="E344"/>
      <c r="F344"/>
      <c r="G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s="48" customFormat="1" ht="20.100000000000001" customHeight="1" x14ac:dyDescent="0.25">
      <c r="A345" s="2"/>
      <c r="B345" s="2"/>
      <c r="C345" s="2"/>
      <c r="D345"/>
      <c r="E345"/>
      <c r="F345"/>
      <c r="G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s="48" customFormat="1" ht="20.100000000000001" customHeight="1" x14ac:dyDescent="0.25">
      <c r="A346" s="1"/>
      <c r="B346" s="1"/>
      <c r="C346" s="1"/>
      <c r="D346"/>
      <c r="E346"/>
      <c r="F346"/>
      <c r="G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s="48" customFormat="1" ht="20.100000000000001" customHeight="1" x14ac:dyDescent="0.25">
      <c r="A347" s="1"/>
      <c r="B347" s="1"/>
      <c r="C347" s="1"/>
      <c r="D347"/>
      <c r="E347"/>
      <c r="F347"/>
      <c r="G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s="48" customFormat="1" ht="20.100000000000001" customHeight="1" x14ac:dyDescent="0.25">
      <c r="A348"/>
      <c r="B348"/>
      <c r="C348"/>
      <c r="D348"/>
      <c r="E348"/>
      <c r="F348"/>
      <c r="G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s="48" customFormat="1" ht="20.100000000000001" customHeight="1" x14ac:dyDescent="0.25">
      <c r="A349" s="1"/>
      <c r="B349" s="1"/>
      <c r="C349" s="1"/>
      <c r="D349"/>
      <c r="E349"/>
      <c r="F349"/>
      <c r="G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s="48" customFormat="1" ht="20.100000000000001" customHeight="1" x14ac:dyDescent="0.25">
      <c r="A350"/>
      <c r="B350"/>
      <c r="C350"/>
      <c r="D350"/>
      <c r="E350"/>
      <c r="F350"/>
      <c r="G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s="48" customFormat="1" ht="20.100000000000001" customHeight="1" x14ac:dyDescent="0.25">
      <c r="A351"/>
      <c r="B351"/>
      <c r="C351"/>
      <c r="D351"/>
      <c r="E351"/>
      <c r="F351"/>
      <c r="G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s="48" customFormat="1" ht="20.100000000000001" customHeight="1" x14ac:dyDescent="0.25">
      <c r="A352" s="2"/>
      <c r="B352" s="2"/>
      <c r="C352" s="2"/>
      <c r="D352"/>
      <c r="E352"/>
      <c r="F352"/>
      <c r="G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s="48" customFormat="1" ht="20.100000000000001" customHeight="1" x14ac:dyDescent="0.25">
      <c r="A353" s="1"/>
      <c r="B353" s="1"/>
      <c r="C353" s="1"/>
      <c r="D353"/>
      <c r="E353"/>
      <c r="F353"/>
      <c r="G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s="48" customFormat="1" ht="20.100000000000001" customHeight="1" x14ac:dyDescent="0.25">
      <c r="A354" s="1"/>
      <c r="B354" s="1"/>
      <c r="C354" s="1"/>
      <c r="D354"/>
      <c r="E354"/>
      <c r="F354"/>
      <c r="G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s="48" customFormat="1" ht="20.100000000000001" customHeight="1" x14ac:dyDescent="0.25">
      <c r="A355"/>
      <c r="B355"/>
      <c r="C355"/>
      <c r="D355"/>
      <c r="E355"/>
      <c r="F355"/>
      <c r="G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s="48" customFormat="1" ht="20.100000000000001" customHeight="1" x14ac:dyDescent="0.25">
      <c r="A356" s="1"/>
      <c r="B356" s="1"/>
      <c r="C356" s="1"/>
      <c r="D356"/>
      <c r="E356"/>
      <c r="F356"/>
      <c r="G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s="48" customFormat="1" ht="20.100000000000001" customHeight="1" x14ac:dyDescent="0.25">
      <c r="A357"/>
      <c r="B357"/>
      <c r="C357"/>
      <c r="D357"/>
      <c r="E357"/>
      <c r="F357"/>
      <c r="G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s="48" customFormat="1" ht="20.100000000000001" customHeight="1" x14ac:dyDescent="0.25">
      <c r="A358"/>
      <c r="B358"/>
      <c r="C358"/>
      <c r="D358"/>
      <c r="E358"/>
      <c r="F358"/>
      <c r="G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s="48" customFormat="1" ht="20.100000000000001" customHeight="1" x14ac:dyDescent="0.25">
      <c r="A359" s="2"/>
      <c r="B359" s="2"/>
      <c r="C359" s="2"/>
      <c r="D359"/>
      <c r="E359"/>
      <c r="F359"/>
      <c r="G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s="48" customFormat="1" ht="20.100000000000001" customHeight="1" x14ac:dyDescent="0.25">
      <c r="A360" s="1"/>
      <c r="B360" s="1"/>
      <c r="C360" s="1"/>
      <c r="D360"/>
      <c r="E360"/>
      <c r="F360"/>
      <c r="G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s="48" customFormat="1" ht="20.100000000000001" customHeight="1" x14ac:dyDescent="0.25">
      <c r="A361" s="1"/>
      <c r="B361" s="1"/>
      <c r="C361" s="1"/>
      <c r="D361"/>
      <c r="E361"/>
      <c r="F361"/>
      <c r="G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s="48" customFormat="1" ht="20.100000000000001" customHeight="1" x14ac:dyDescent="0.25">
      <c r="A362"/>
      <c r="B362"/>
      <c r="C362"/>
      <c r="D362"/>
      <c r="E362"/>
      <c r="F362"/>
      <c r="G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s="48" customFormat="1" ht="20.100000000000001" customHeight="1" x14ac:dyDescent="0.25">
      <c r="A363" s="1"/>
      <c r="B363" s="1"/>
      <c r="C363" s="1"/>
      <c r="D363"/>
      <c r="E363"/>
      <c r="F363"/>
      <c r="G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s="48" customFormat="1" ht="20.100000000000001" customHeight="1" x14ac:dyDescent="0.25">
      <c r="A364"/>
      <c r="B364"/>
      <c r="C364"/>
      <c r="D364"/>
      <c r="E364"/>
      <c r="F364"/>
      <c r="G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s="48" customFormat="1" ht="20.100000000000001" customHeight="1" x14ac:dyDescent="0.25">
      <c r="A365"/>
      <c r="B365"/>
      <c r="C365"/>
      <c r="D365"/>
      <c r="E365"/>
      <c r="F365"/>
      <c r="G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s="48" customFormat="1" ht="20.100000000000001" customHeight="1" x14ac:dyDescent="0.25">
      <c r="A366" s="2"/>
      <c r="B366" s="2"/>
      <c r="C366" s="2"/>
      <c r="D366"/>
      <c r="E366"/>
      <c r="F366"/>
      <c r="G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s="48" customFormat="1" ht="20.100000000000001" customHeight="1" x14ac:dyDescent="0.25">
      <c r="A367" s="1"/>
      <c r="B367" s="1"/>
      <c r="C367" s="1"/>
      <c r="D367"/>
      <c r="E367"/>
      <c r="F367"/>
      <c r="G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s="48" customFormat="1" ht="20.100000000000001" customHeight="1" x14ac:dyDescent="0.25">
      <c r="A368" s="1"/>
      <c r="B368" s="1"/>
      <c r="C368" s="1"/>
      <c r="D368"/>
      <c r="E368"/>
      <c r="F368"/>
      <c r="G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s="48" customFormat="1" ht="20.100000000000001" customHeight="1" x14ac:dyDescent="0.25">
      <c r="A369"/>
      <c r="B369"/>
      <c r="C369"/>
      <c r="D369"/>
      <c r="E369"/>
      <c r="F369"/>
      <c r="G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s="48" customFormat="1" ht="20.100000000000001" customHeight="1" x14ac:dyDescent="0.25">
      <c r="A370" s="1"/>
      <c r="B370" s="1"/>
      <c r="C370" s="1"/>
      <c r="D370"/>
      <c r="E370"/>
      <c r="F370"/>
      <c r="G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s="48" customFormat="1" ht="20.100000000000001" customHeight="1" x14ac:dyDescent="0.25">
      <c r="A371"/>
      <c r="B371"/>
      <c r="C371"/>
      <c r="D371"/>
      <c r="E371"/>
      <c r="F371"/>
      <c r="G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s="48" customFormat="1" ht="20.100000000000001" customHeight="1" x14ac:dyDescent="0.25">
      <c r="A372"/>
      <c r="B372"/>
      <c r="C372"/>
      <c r="D372"/>
      <c r="E372"/>
      <c r="F372"/>
      <c r="G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s="48" customFormat="1" ht="20.100000000000001" customHeight="1" x14ac:dyDescent="0.25">
      <c r="A373" s="2"/>
      <c r="B373" s="2"/>
      <c r="C373" s="2"/>
      <c r="D373"/>
      <c r="E373"/>
      <c r="F373"/>
      <c r="G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s="48" customFormat="1" ht="20.100000000000001" customHeight="1" x14ac:dyDescent="0.25">
      <c r="A374" s="1"/>
      <c r="B374" s="1"/>
      <c r="C374" s="1"/>
      <c r="D374"/>
      <c r="E374"/>
      <c r="F374"/>
      <c r="G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s="48" customFormat="1" ht="20.100000000000001" customHeight="1" x14ac:dyDescent="0.25">
      <c r="A375" s="1"/>
      <c r="B375" s="1"/>
      <c r="C375" s="1"/>
      <c r="D375"/>
      <c r="E375"/>
      <c r="F375"/>
      <c r="G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s="48" customFormat="1" ht="20.100000000000001" customHeight="1" x14ac:dyDescent="0.25">
      <c r="A376"/>
      <c r="B376"/>
      <c r="C376"/>
      <c r="D376"/>
      <c r="E376"/>
      <c r="F376"/>
      <c r="G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s="48" customFormat="1" ht="20.100000000000001" customHeight="1" x14ac:dyDescent="0.25">
      <c r="A377" s="1"/>
      <c r="B377" s="1"/>
      <c r="C377" s="1"/>
      <c r="D377"/>
      <c r="E377"/>
      <c r="F377"/>
      <c r="G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s="48" customFormat="1" ht="20.100000000000001" customHeight="1" x14ac:dyDescent="0.25">
      <c r="A378"/>
      <c r="B378"/>
      <c r="C378"/>
      <c r="D378"/>
      <c r="E378"/>
      <c r="F378"/>
      <c r="G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s="48" customFormat="1" ht="20.100000000000001" customHeight="1" x14ac:dyDescent="0.25">
      <c r="A379"/>
      <c r="B379"/>
      <c r="C379"/>
      <c r="D379"/>
      <c r="E379"/>
      <c r="F379"/>
      <c r="G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s="48" customFormat="1" ht="20.100000000000001" customHeight="1" x14ac:dyDescent="0.25">
      <c r="A380" s="2"/>
      <c r="B380" s="2"/>
      <c r="C380" s="2"/>
      <c r="D380"/>
      <c r="E380"/>
      <c r="F380"/>
      <c r="G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s="48" customFormat="1" ht="20.100000000000001" customHeight="1" x14ac:dyDescent="0.25">
      <c r="A381" s="1"/>
      <c r="B381" s="1"/>
      <c r="C381" s="1"/>
      <c r="D381"/>
      <c r="E381"/>
      <c r="F381"/>
      <c r="G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s="48" customFormat="1" ht="20.100000000000001" customHeight="1" x14ac:dyDescent="0.25">
      <c r="A382" s="1"/>
      <c r="B382" s="1"/>
      <c r="C382" s="1"/>
      <c r="D382"/>
      <c r="E382"/>
      <c r="F382"/>
      <c r="G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s="48" customFormat="1" ht="20.100000000000001" customHeight="1" x14ac:dyDescent="0.25">
      <c r="A383"/>
      <c r="B383"/>
      <c r="C383"/>
      <c r="D383"/>
      <c r="E383"/>
      <c r="F383"/>
      <c r="G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s="48" customFormat="1" ht="20.100000000000001" customHeight="1" x14ac:dyDescent="0.25">
      <c r="A384" s="1"/>
      <c r="B384" s="1"/>
      <c r="C384" s="1"/>
      <c r="D384"/>
      <c r="E384"/>
      <c r="F384"/>
      <c r="G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s="48" customFormat="1" ht="20.100000000000001" customHeight="1" x14ac:dyDescent="0.25">
      <c r="A385"/>
      <c r="B385"/>
      <c r="C385"/>
      <c r="D385"/>
      <c r="E385"/>
      <c r="F385"/>
      <c r="G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s="48" customFormat="1" ht="20.100000000000001" customHeight="1" x14ac:dyDescent="0.25">
      <c r="A386"/>
      <c r="B386"/>
      <c r="C386"/>
      <c r="D386"/>
      <c r="E386"/>
      <c r="F386"/>
      <c r="G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s="48" customFormat="1" ht="20.100000000000001" customHeight="1" x14ac:dyDescent="0.25">
      <c r="A387" s="2"/>
      <c r="B387" s="2"/>
      <c r="C387" s="2"/>
      <c r="D387"/>
      <c r="E387"/>
      <c r="F387"/>
      <c r="G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s="48" customFormat="1" ht="20.100000000000001" customHeight="1" x14ac:dyDescent="0.25">
      <c r="A388" s="1"/>
      <c r="B388" s="1"/>
      <c r="C388" s="1"/>
      <c r="D388"/>
      <c r="E388"/>
      <c r="F388"/>
      <c r="G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s="48" customFormat="1" ht="20.100000000000001" customHeight="1" x14ac:dyDescent="0.25">
      <c r="A389" s="1"/>
      <c r="B389" s="1"/>
      <c r="C389" s="1"/>
      <c r="D389"/>
      <c r="E389"/>
      <c r="F389"/>
      <c r="G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s="48" customFormat="1" ht="20.100000000000001" customHeight="1" x14ac:dyDescent="0.25">
      <c r="A390"/>
      <c r="B390"/>
      <c r="C390"/>
      <c r="D390"/>
      <c r="E390"/>
      <c r="F390"/>
      <c r="G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s="48" customFormat="1" ht="20.100000000000001" customHeight="1" x14ac:dyDescent="0.25">
      <c r="A391" s="1"/>
      <c r="B391" s="1"/>
      <c r="C391" s="1"/>
      <c r="D391"/>
      <c r="E391"/>
      <c r="F391"/>
      <c r="G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s="48" customFormat="1" ht="20.100000000000001" customHeight="1" x14ac:dyDescent="0.25">
      <c r="A392"/>
      <c r="B392"/>
      <c r="C392"/>
      <c r="D392"/>
      <c r="E392"/>
      <c r="F392"/>
      <c r="G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s="48" customFormat="1" ht="20.100000000000001" customHeight="1" x14ac:dyDescent="0.25">
      <c r="A393"/>
      <c r="B393"/>
      <c r="C393"/>
      <c r="D393"/>
      <c r="E393"/>
      <c r="F393"/>
      <c r="G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s="48" customFormat="1" ht="20.100000000000001" customHeight="1" x14ac:dyDescent="0.25">
      <c r="A394" s="2"/>
      <c r="B394" s="2"/>
      <c r="C394" s="2"/>
      <c r="D394"/>
      <c r="E394"/>
      <c r="F394"/>
      <c r="G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s="48" customFormat="1" ht="20.100000000000001" customHeight="1" x14ac:dyDescent="0.25">
      <c r="A395" s="1"/>
      <c r="B395" s="1"/>
      <c r="C395" s="1"/>
      <c r="D395"/>
      <c r="E395"/>
      <c r="F395"/>
      <c r="G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s="48" customFormat="1" ht="20.100000000000001" customHeight="1" x14ac:dyDescent="0.25">
      <c r="A396" s="1"/>
      <c r="B396" s="1"/>
      <c r="C396" s="1"/>
      <c r="D396"/>
      <c r="E396"/>
      <c r="F396"/>
      <c r="G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s="48" customFormat="1" ht="20.100000000000001" customHeight="1" x14ac:dyDescent="0.25">
      <c r="A397"/>
      <c r="B397"/>
      <c r="C397"/>
      <c r="D397"/>
      <c r="E397"/>
      <c r="F397"/>
      <c r="G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s="48" customFormat="1" ht="20.100000000000001" customHeight="1" x14ac:dyDescent="0.25">
      <c r="A398" s="1"/>
      <c r="B398" s="1"/>
      <c r="C398" s="1"/>
      <c r="D398"/>
      <c r="E398"/>
      <c r="F398"/>
      <c r="G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s="48" customFormat="1" ht="20.100000000000001" customHeight="1" x14ac:dyDescent="0.25">
      <c r="A399"/>
      <c r="B399"/>
      <c r="C399"/>
      <c r="D399"/>
      <c r="E399"/>
      <c r="F399"/>
      <c r="G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s="48" customFormat="1" ht="20.100000000000001" customHeight="1" x14ac:dyDescent="0.25">
      <c r="A400"/>
      <c r="B400"/>
      <c r="C400"/>
      <c r="D400"/>
      <c r="E400"/>
      <c r="F400"/>
      <c r="G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s="48" customFormat="1" ht="20.100000000000001" customHeight="1" x14ac:dyDescent="0.25">
      <c r="A401" s="2"/>
      <c r="B401" s="2"/>
      <c r="C401" s="2"/>
      <c r="D401"/>
      <c r="E401"/>
      <c r="F401"/>
      <c r="G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s="48" customFormat="1" ht="20.100000000000001" customHeight="1" x14ac:dyDescent="0.25">
      <c r="A402" s="1"/>
      <c r="B402" s="1"/>
      <c r="C402" s="1"/>
      <c r="D402"/>
      <c r="E402"/>
      <c r="F402"/>
      <c r="G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s="48" customFormat="1" ht="20.100000000000001" customHeight="1" x14ac:dyDescent="0.25">
      <c r="A403" s="1"/>
      <c r="B403" s="1"/>
      <c r="C403" s="1"/>
      <c r="D403"/>
      <c r="E403"/>
      <c r="F403"/>
      <c r="G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s="48" customFormat="1" ht="20.100000000000001" customHeight="1" x14ac:dyDescent="0.25">
      <c r="A404"/>
      <c r="B404"/>
      <c r="C404"/>
      <c r="D404"/>
      <c r="E404"/>
      <c r="F404"/>
      <c r="G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s="48" customFormat="1" ht="20.100000000000001" customHeight="1" x14ac:dyDescent="0.25">
      <c r="A405" s="1"/>
      <c r="B405" s="1"/>
      <c r="C405" s="1"/>
      <c r="D405"/>
      <c r="E405"/>
      <c r="F405"/>
      <c r="G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s="48" customFormat="1" ht="20.100000000000001" customHeight="1" x14ac:dyDescent="0.25">
      <c r="A406"/>
      <c r="B406"/>
      <c r="C406"/>
      <c r="D406"/>
      <c r="E406"/>
      <c r="F406"/>
      <c r="G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s="48" customFormat="1" ht="20.100000000000001" customHeight="1" x14ac:dyDescent="0.25">
      <c r="A407"/>
      <c r="B407"/>
      <c r="C407"/>
      <c r="D407"/>
      <c r="E407"/>
      <c r="F407"/>
      <c r="G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s="48" customFormat="1" ht="20.100000000000001" customHeight="1" x14ac:dyDescent="0.25">
      <c r="A408" s="2"/>
      <c r="B408" s="2"/>
      <c r="C408" s="2"/>
      <c r="D408"/>
      <c r="E408"/>
      <c r="F408"/>
      <c r="G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s="48" customFormat="1" ht="20.100000000000001" customHeight="1" x14ac:dyDescent="0.25">
      <c r="A409" s="1"/>
      <c r="B409" s="1"/>
      <c r="C409" s="1"/>
      <c r="D409"/>
      <c r="E409"/>
      <c r="F409"/>
      <c r="G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s="48" customFormat="1" ht="20.100000000000001" customHeight="1" x14ac:dyDescent="0.25">
      <c r="A410" s="1"/>
      <c r="B410" s="1"/>
      <c r="C410" s="1"/>
      <c r="D410"/>
      <c r="E410"/>
      <c r="F410"/>
      <c r="G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s="48" customFormat="1" ht="20.100000000000001" customHeight="1" x14ac:dyDescent="0.25">
      <c r="A411"/>
      <c r="B411"/>
      <c r="C411"/>
      <c r="D411"/>
      <c r="E411"/>
      <c r="F411"/>
      <c r="G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s="48" customFormat="1" ht="20.100000000000001" customHeight="1" x14ac:dyDescent="0.25">
      <c r="A412" s="1"/>
      <c r="B412" s="1"/>
      <c r="C412" s="1"/>
      <c r="D412"/>
      <c r="E412"/>
      <c r="F412"/>
      <c r="G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s="48" customFormat="1" ht="20.100000000000001" customHeight="1" x14ac:dyDescent="0.25">
      <c r="A413"/>
      <c r="B413"/>
      <c r="C413"/>
      <c r="D413"/>
      <c r="E413"/>
      <c r="F413"/>
      <c r="G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s="48" customFormat="1" ht="20.100000000000001" customHeight="1" x14ac:dyDescent="0.25">
      <c r="A414"/>
      <c r="B414"/>
      <c r="C414"/>
      <c r="D414"/>
      <c r="E414"/>
      <c r="F414"/>
      <c r="G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s="48" customFormat="1" ht="20.100000000000001" customHeight="1" x14ac:dyDescent="0.25">
      <c r="A415" s="2"/>
      <c r="B415" s="2"/>
      <c r="C415" s="2"/>
      <c r="D415"/>
      <c r="E415"/>
      <c r="F415"/>
      <c r="G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s="48" customFormat="1" ht="20.100000000000001" customHeight="1" x14ac:dyDescent="0.25">
      <c r="A416" s="1"/>
      <c r="B416" s="1"/>
      <c r="C416" s="1"/>
      <c r="D416"/>
      <c r="E416"/>
      <c r="F416"/>
      <c r="G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s="48" customFormat="1" ht="20.100000000000001" customHeight="1" x14ac:dyDescent="0.25">
      <c r="A417" s="1"/>
      <c r="B417" s="1"/>
      <c r="C417" s="1"/>
      <c r="D417"/>
      <c r="E417"/>
      <c r="F417"/>
      <c r="G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s="48" customFormat="1" ht="20.100000000000001" customHeight="1" x14ac:dyDescent="0.25">
      <c r="A418"/>
      <c r="B418"/>
      <c r="C418"/>
      <c r="D418"/>
      <c r="E418"/>
      <c r="F418"/>
      <c r="G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s="48" customFormat="1" ht="20.100000000000001" customHeight="1" x14ac:dyDescent="0.25">
      <c r="A419" s="1"/>
      <c r="B419" s="1"/>
      <c r="C419" s="1"/>
      <c r="D419"/>
      <c r="E419"/>
      <c r="F419"/>
      <c r="G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s="48" customFormat="1" ht="20.100000000000001" customHeight="1" x14ac:dyDescent="0.25">
      <c r="A420"/>
      <c r="B420"/>
      <c r="C420"/>
      <c r="D420"/>
      <c r="E420"/>
      <c r="F420"/>
      <c r="G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s="48" customFormat="1" ht="20.100000000000001" customHeight="1" x14ac:dyDescent="0.25">
      <c r="A421"/>
      <c r="B421"/>
      <c r="C421"/>
      <c r="D421"/>
      <c r="E421"/>
      <c r="F421"/>
      <c r="G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s="48" customFormat="1" ht="20.100000000000001" customHeight="1" x14ac:dyDescent="0.25">
      <c r="A422" s="2"/>
      <c r="B422" s="2"/>
      <c r="C422" s="2"/>
      <c r="D422"/>
      <c r="E422"/>
      <c r="F422"/>
      <c r="G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s="48" customFormat="1" ht="20.100000000000001" customHeight="1" x14ac:dyDescent="0.25">
      <c r="A423" s="1"/>
      <c r="B423" s="1"/>
      <c r="C423" s="1"/>
      <c r="D423"/>
      <c r="E423"/>
      <c r="F423"/>
      <c r="G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s="48" customFormat="1" ht="20.100000000000001" customHeight="1" x14ac:dyDescent="0.25">
      <c r="A424" s="1"/>
      <c r="B424" s="1"/>
      <c r="C424" s="1"/>
      <c r="D424"/>
      <c r="E424"/>
      <c r="F424"/>
      <c r="G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s="48" customFormat="1" ht="20.100000000000001" customHeight="1" x14ac:dyDescent="0.25">
      <c r="A425"/>
      <c r="B425"/>
      <c r="C425"/>
      <c r="D425"/>
      <c r="E425"/>
      <c r="F425"/>
      <c r="G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s="48" customFormat="1" ht="20.100000000000001" customHeight="1" x14ac:dyDescent="0.25">
      <c r="A426" s="1"/>
      <c r="B426" s="1"/>
      <c r="C426" s="1"/>
      <c r="D426"/>
      <c r="E426"/>
      <c r="F426"/>
      <c r="G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s="48" customFormat="1" ht="20.100000000000001" customHeight="1" x14ac:dyDescent="0.25">
      <c r="A427"/>
      <c r="B427"/>
      <c r="C427"/>
      <c r="D427"/>
      <c r="E427"/>
      <c r="F427"/>
      <c r="G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s="48" customFormat="1" ht="20.100000000000001" customHeight="1" x14ac:dyDescent="0.25">
      <c r="A428"/>
      <c r="B428"/>
      <c r="C428"/>
      <c r="D428"/>
      <c r="E428"/>
      <c r="F428"/>
      <c r="G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s="48" customFormat="1" ht="20.100000000000001" customHeight="1" x14ac:dyDescent="0.25">
      <c r="A429" s="2"/>
      <c r="B429" s="2"/>
      <c r="C429" s="2"/>
      <c r="D429"/>
      <c r="E429"/>
      <c r="F429"/>
      <c r="G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s="48" customFormat="1" ht="20.100000000000001" customHeight="1" x14ac:dyDescent="0.25">
      <c r="A430" s="1"/>
      <c r="B430" s="1"/>
      <c r="C430" s="1"/>
      <c r="D430"/>
      <c r="E430"/>
      <c r="F430"/>
      <c r="G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s="48" customFormat="1" ht="20.100000000000001" customHeight="1" x14ac:dyDescent="0.25">
      <c r="A431" s="1"/>
      <c r="B431" s="1"/>
      <c r="C431" s="1"/>
      <c r="D431"/>
      <c r="E431"/>
      <c r="F431"/>
      <c r="G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s="48" customFormat="1" ht="20.100000000000001" customHeight="1" x14ac:dyDescent="0.25">
      <c r="A432"/>
      <c r="B432"/>
      <c r="C432"/>
      <c r="D432"/>
      <c r="E432"/>
      <c r="F432"/>
      <c r="G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s="48" customFormat="1" ht="20.100000000000001" customHeight="1" x14ac:dyDescent="0.25">
      <c r="A433" s="1"/>
      <c r="B433" s="1"/>
      <c r="C433" s="1"/>
      <c r="D433"/>
      <c r="E433"/>
      <c r="F433"/>
      <c r="G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s="48" customFormat="1" ht="20.100000000000001" customHeight="1" x14ac:dyDescent="0.25">
      <c r="A434"/>
      <c r="B434"/>
      <c r="C434"/>
      <c r="D434"/>
      <c r="E434"/>
      <c r="F434"/>
      <c r="G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s="48" customFormat="1" ht="20.100000000000001" customHeight="1" x14ac:dyDescent="0.25">
      <c r="A435"/>
      <c r="B435"/>
      <c r="C435"/>
      <c r="D435"/>
      <c r="E435"/>
      <c r="F435"/>
      <c r="G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s="48" customFormat="1" ht="20.100000000000001" customHeight="1" x14ac:dyDescent="0.25">
      <c r="A436" s="2"/>
      <c r="B436" s="2"/>
      <c r="C436" s="2"/>
      <c r="D436"/>
      <c r="E436"/>
      <c r="F436"/>
      <c r="G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s="48" customFormat="1" ht="20.100000000000001" customHeight="1" x14ac:dyDescent="0.25">
      <c r="A437" s="1"/>
      <c r="B437" s="1"/>
      <c r="C437" s="1"/>
      <c r="D437"/>
      <c r="E437"/>
      <c r="F437"/>
      <c r="G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s="48" customFormat="1" ht="20.100000000000001" customHeight="1" x14ac:dyDescent="0.25">
      <c r="A438" s="1"/>
      <c r="B438" s="1"/>
      <c r="C438" s="1"/>
      <c r="D438"/>
      <c r="E438"/>
      <c r="F438"/>
      <c r="G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s="48" customFormat="1" ht="20.100000000000001" customHeight="1" x14ac:dyDescent="0.25">
      <c r="A439"/>
      <c r="B439"/>
      <c r="C439"/>
      <c r="D439"/>
      <c r="E439"/>
      <c r="F439"/>
      <c r="G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s="48" customFormat="1" ht="20.100000000000001" customHeight="1" x14ac:dyDescent="0.25">
      <c r="A440" s="1"/>
      <c r="B440" s="1"/>
      <c r="C440" s="1"/>
      <c r="D440"/>
      <c r="E440"/>
      <c r="F440"/>
      <c r="G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s="48" customFormat="1" ht="20.100000000000001" customHeight="1" x14ac:dyDescent="0.25">
      <c r="A441"/>
      <c r="B441"/>
      <c r="C441"/>
      <c r="D441"/>
      <c r="E441"/>
      <c r="F441"/>
      <c r="G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s="48" customFormat="1" ht="20.100000000000001" customHeight="1" x14ac:dyDescent="0.25">
      <c r="A442"/>
      <c r="B442"/>
      <c r="C442"/>
      <c r="D442"/>
      <c r="E442"/>
      <c r="F442"/>
      <c r="G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s="48" customFormat="1" ht="20.100000000000001" customHeight="1" x14ac:dyDescent="0.25">
      <c r="A443" s="2"/>
      <c r="B443" s="2"/>
      <c r="C443" s="2"/>
      <c r="D443"/>
      <c r="E443"/>
      <c r="F443"/>
      <c r="G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s="48" customFormat="1" ht="20.100000000000001" customHeight="1" x14ac:dyDescent="0.25">
      <c r="A444" s="1"/>
      <c r="B444" s="1"/>
      <c r="C444" s="1"/>
      <c r="D444"/>
      <c r="E444"/>
      <c r="F444"/>
      <c r="G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s="48" customFormat="1" ht="20.100000000000001" customHeight="1" x14ac:dyDescent="0.25">
      <c r="A445" s="1"/>
      <c r="B445" s="1"/>
      <c r="C445" s="1"/>
      <c r="D445"/>
      <c r="E445"/>
      <c r="F445"/>
      <c r="G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s="48" customFormat="1" ht="20.100000000000001" customHeight="1" x14ac:dyDescent="0.25">
      <c r="A446"/>
      <c r="B446"/>
      <c r="C446"/>
      <c r="D446"/>
      <c r="E446"/>
      <c r="F446"/>
      <c r="G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s="48" customFormat="1" ht="20.100000000000001" customHeight="1" x14ac:dyDescent="0.25">
      <c r="A447" s="1"/>
      <c r="B447" s="1"/>
      <c r="C447" s="1"/>
      <c r="D447"/>
      <c r="E447"/>
      <c r="F447"/>
      <c r="G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s="48" customFormat="1" ht="20.100000000000001" customHeight="1" x14ac:dyDescent="0.25">
      <c r="A448"/>
      <c r="B448"/>
      <c r="C448"/>
      <c r="D448"/>
      <c r="E448"/>
      <c r="F448"/>
      <c r="G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s="48" customFormat="1" ht="20.100000000000001" customHeight="1" x14ac:dyDescent="0.25">
      <c r="A449"/>
      <c r="B449"/>
      <c r="C449"/>
      <c r="D449"/>
      <c r="E449"/>
      <c r="F449"/>
      <c r="G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s="48" customFormat="1" ht="20.100000000000001" customHeight="1" x14ac:dyDescent="0.25">
      <c r="A450" s="2"/>
      <c r="B450" s="2"/>
      <c r="C450" s="2"/>
      <c r="D450"/>
      <c r="E450"/>
      <c r="F450"/>
      <c r="G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s="48" customFormat="1" ht="20.100000000000001" customHeight="1" x14ac:dyDescent="0.25">
      <c r="A451" s="1"/>
      <c r="B451" s="1"/>
      <c r="C451" s="1"/>
      <c r="D451"/>
      <c r="E451"/>
      <c r="F451"/>
      <c r="G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s="48" customFormat="1" ht="20.100000000000001" customHeight="1" x14ac:dyDescent="0.25">
      <c r="A452" s="1"/>
      <c r="B452" s="1"/>
      <c r="C452" s="1"/>
      <c r="D452"/>
      <c r="E452"/>
      <c r="F452"/>
      <c r="G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s="48" customFormat="1" ht="20.100000000000001" customHeight="1" x14ac:dyDescent="0.25">
      <c r="A453"/>
      <c r="B453"/>
      <c r="C453"/>
      <c r="D453"/>
      <c r="E453"/>
      <c r="F453"/>
      <c r="G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s="48" customFormat="1" ht="20.100000000000001" customHeight="1" x14ac:dyDescent="0.25">
      <c r="A454" s="1"/>
      <c r="B454" s="1"/>
      <c r="C454" s="1"/>
      <c r="D454"/>
      <c r="E454"/>
      <c r="F454"/>
      <c r="G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s="48" customFormat="1" ht="20.100000000000001" customHeight="1" x14ac:dyDescent="0.25">
      <c r="A455"/>
      <c r="B455"/>
      <c r="C455"/>
      <c r="D455"/>
      <c r="E455"/>
      <c r="F455"/>
      <c r="G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s="48" customFormat="1" ht="20.100000000000001" customHeight="1" x14ac:dyDescent="0.25">
      <c r="A456"/>
      <c r="B456"/>
      <c r="C456"/>
      <c r="D456"/>
      <c r="E456"/>
      <c r="F456"/>
      <c r="G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s="48" customFormat="1" ht="20.100000000000001" customHeight="1" x14ac:dyDescent="0.25">
      <c r="A457" s="2"/>
      <c r="B457" s="2"/>
      <c r="C457" s="2"/>
      <c r="D457"/>
      <c r="E457"/>
      <c r="F457"/>
      <c r="G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s="48" customFormat="1" ht="20.100000000000001" customHeight="1" x14ac:dyDescent="0.25">
      <c r="A458" s="1"/>
      <c r="B458" s="1"/>
      <c r="C458" s="1"/>
      <c r="D458"/>
      <c r="E458"/>
      <c r="F458"/>
      <c r="G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s="48" customFormat="1" ht="20.100000000000001" customHeight="1" x14ac:dyDescent="0.25">
      <c r="A459" s="1"/>
      <c r="B459" s="1"/>
      <c r="C459" s="1"/>
      <c r="D459"/>
      <c r="E459"/>
      <c r="F459"/>
      <c r="G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s="48" customFormat="1" ht="20.100000000000001" customHeight="1" x14ac:dyDescent="0.25">
      <c r="A460"/>
      <c r="B460"/>
      <c r="C460"/>
      <c r="D460"/>
      <c r="E460"/>
      <c r="F460"/>
      <c r="G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s="48" customFormat="1" ht="20.100000000000001" customHeight="1" x14ac:dyDescent="0.25">
      <c r="A461" s="1"/>
      <c r="B461" s="1"/>
      <c r="C461" s="1"/>
      <c r="D461"/>
      <c r="E461"/>
      <c r="F461"/>
      <c r="G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s="48" customFormat="1" ht="20.100000000000001" customHeight="1" x14ac:dyDescent="0.25">
      <c r="A462"/>
      <c r="B462"/>
      <c r="C462"/>
      <c r="D462"/>
      <c r="E462"/>
      <c r="F462"/>
      <c r="G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s="48" customFormat="1" ht="20.100000000000001" customHeight="1" x14ac:dyDescent="0.25">
      <c r="A463"/>
      <c r="B463"/>
      <c r="C463"/>
      <c r="D463"/>
      <c r="E463"/>
      <c r="F463"/>
      <c r="G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s="48" customFormat="1" ht="20.100000000000001" customHeight="1" x14ac:dyDescent="0.25">
      <c r="A464" s="2"/>
      <c r="B464" s="2"/>
      <c r="C464" s="2"/>
      <c r="D464"/>
      <c r="E464"/>
      <c r="F464"/>
      <c r="G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s="48" customFormat="1" ht="20.100000000000001" customHeight="1" x14ac:dyDescent="0.25">
      <c r="A465" s="1"/>
      <c r="B465" s="1"/>
      <c r="C465" s="1"/>
      <c r="D465"/>
      <c r="E465"/>
      <c r="F465"/>
      <c r="G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s="48" customFormat="1" ht="20.100000000000001" customHeight="1" x14ac:dyDescent="0.25">
      <c r="A466" s="1"/>
      <c r="B466" s="1"/>
      <c r="C466" s="1"/>
      <c r="D466"/>
      <c r="E466"/>
      <c r="F466"/>
      <c r="G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s="48" customFormat="1" ht="20.100000000000001" customHeight="1" x14ac:dyDescent="0.25">
      <c r="A467"/>
      <c r="B467"/>
      <c r="C467"/>
      <c r="D467"/>
      <c r="E467"/>
      <c r="F467"/>
      <c r="G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s="48" customFormat="1" ht="20.100000000000001" customHeight="1" x14ac:dyDescent="0.25">
      <c r="A468" s="1"/>
      <c r="B468" s="1"/>
      <c r="C468" s="1"/>
      <c r="D468"/>
      <c r="E468"/>
      <c r="F468"/>
      <c r="G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s="48" customFormat="1" ht="20.100000000000001" customHeight="1" x14ac:dyDescent="0.25">
      <c r="A469"/>
      <c r="B469"/>
      <c r="C469"/>
      <c r="D469"/>
      <c r="E469"/>
      <c r="F469"/>
      <c r="G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s="48" customFormat="1" ht="20.100000000000001" customHeight="1" x14ac:dyDescent="0.25">
      <c r="A470"/>
      <c r="B470"/>
      <c r="C470"/>
      <c r="D470"/>
      <c r="E470"/>
      <c r="F470"/>
      <c r="G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s="48" customFormat="1" ht="20.100000000000001" customHeight="1" x14ac:dyDescent="0.25">
      <c r="A471" s="2"/>
      <c r="B471" s="2"/>
      <c r="C471" s="2"/>
      <c r="D471"/>
      <c r="E471"/>
      <c r="F471"/>
      <c r="G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s="48" customFormat="1" ht="20.100000000000001" customHeight="1" x14ac:dyDescent="0.25">
      <c r="A472" s="1"/>
      <c r="B472" s="1"/>
      <c r="C472" s="1"/>
      <c r="D472"/>
      <c r="E472"/>
      <c r="F472"/>
      <c r="G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s="48" customFormat="1" ht="20.100000000000001" customHeight="1" x14ac:dyDescent="0.25">
      <c r="A473" s="1"/>
      <c r="B473" s="1"/>
      <c r="C473" s="1"/>
      <c r="D473"/>
      <c r="E473"/>
      <c r="F473"/>
      <c r="G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s="48" customFormat="1" ht="20.100000000000001" customHeight="1" x14ac:dyDescent="0.25">
      <c r="A474"/>
      <c r="B474"/>
      <c r="C474"/>
      <c r="D474"/>
      <c r="E474"/>
      <c r="F474"/>
      <c r="G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s="48" customFormat="1" ht="20.100000000000001" customHeight="1" x14ac:dyDescent="0.25">
      <c r="A475" s="1"/>
      <c r="B475" s="1"/>
      <c r="C475" s="1"/>
      <c r="D475"/>
      <c r="E475"/>
      <c r="F475"/>
      <c r="G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s="48" customFormat="1" ht="20.100000000000001" customHeight="1" x14ac:dyDescent="0.25">
      <c r="A476"/>
      <c r="B476"/>
      <c r="C476"/>
      <c r="D476"/>
      <c r="E476"/>
      <c r="F476"/>
      <c r="G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s="48" customFormat="1" ht="20.100000000000001" customHeight="1" x14ac:dyDescent="0.25">
      <c r="A477"/>
      <c r="B477"/>
      <c r="C477"/>
      <c r="D477"/>
      <c r="E477"/>
      <c r="F477"/>
      <c r="G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s="48" customFormat="1" ht="20.100000000000001" customHeight="1" x14ac:dyDescent="0.25">
      <c r="A478" s="2"/>
      <c r="B478" s="2"/>
      <c r="C478" s="2"/>
      <c r="D478"/>
      <c r="E478"/>
      <c r="F478"/>
      <c r="G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s="48" customFormat="1" ht="20.100000000000001" customHeight="1" x14ac:dyDescent="0.25">
      <c r="A479" s="1"/>
      <c r="B479" s="1"/>
      <c r="C479" s="1"/>
      <c r="D479"/>
      <c r="E479"/>
      <c r="F479"/>
      <c r="G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s="48" customFormat="1" ht="20.100000000000001" customHeight="1" x14ac:dyDescent="0.25">
      <c r="A480" s="1"/>
      <c r="B480" s="1"/>
      <c r="C480" s="1"/>
      <c r="D480"/>
      <c r="E480"/>
      <c r="F480"/>
      <c r="G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s="48" customFormat="1" ht="20.100000000000001" customHeight="1" x14ac:dyDescent="0.25">
      <c r="A481"/>
      <c r="B481"/>
      <c r="C481"/>
      <c r="D481"/>
      <c r="E481"/>
      <c r="F481"/>
      <c r="G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s="48" customFormat="1" ht="20.100000000000001" customHeight="1" x14ac:dyDescent="0.25">
      <c r="A482" s="1"/>
      <c r="B482" s="1"/>
      <c r="C482" s="1"/>
      <c r="D482"/>
      <c r="E482"/>
      <c r="F482"/>
      <c r="G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s="48" customFormat="1" ht="20.100000000000001" customHeight="1" x14ac:dyDescent="0.25">
      <c r="A483"/>
      <c r="B483"/>
      <c r="C483"/>
      <c r="D483"/>
      <c r="E483"/>
      <c r="F483"/>
      <c r="G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s="48" customFormat="1" ht="20.100000000000001" customHeight="1" x14ac:dyDescent="0.25">
      <c r="A484"/>
      <c r="B484"/>
      <c r="C484"/>
      <c r="D484"/>
      <c r="E484"/>
      <c r="F484"/>
      <c r="G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s="48" customFormat="1" ht="20.100000000000001" customHeight="1" x14ac:dyDescent="0.25">
      <c r="A485" s="2"/>
      <c r="B485" s="2"/>
      <c r="C485" s="2"/>
      <c r="D485"/>
      <c r="E485"/>
      <c r="F485"/>
      <c r="G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s="48" customFormat="1" ht="20.100000000000001" customHeight="1" x14ac:dyDescent="0.25">
      <c r="A486" s="1"/>
      <c r="B486" s="1"/>
      <c r="C486" s="1"/>
      <c r="D486"/>
      <c r="E486"/>
      <c r="F486"/>
      <c r="G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s="48" customFormat="1" ht="20.100000000000001" customHeight="1" x14ac:dyDescent="0.25">
      <c r="A487" s="1"/>
      <c r="B487" s="1"/>
      <c r="C487" s="1"/>
      <c r="D487"/>
      <c r="E487"/>
      <c r="F487"/>
      <c r="G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s="48" customFormat="1" ht="20.100000000000001" customHeight="1" x14ac:dyDescent="0.25">
      <c r="A488"/>
      <c r="B488"/>
      <c r="C488"/>
      <c r="D488"/>
      <c r="E488"/>
      <c r="F488"/>
      <c r="G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s="48" customFormat="1" ht="20.100000000000001" customHeight="1" x14ac:dyDescent="0.25">
      <c r="A489" s="1"/>
      <c r="B489" s="1"/>
      <c r="C489" s="1"/>
      <c r="D489"/>
      <c r="E489"/>
      <c r="F489"/>
      <c r="G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s="48" customFormat="1" ht="20.100000000000001" customHeight="1" x14ac:dyDescent="0.25">
      <c r="A490"/>
      <c r="B490"/>
      <c r="C490"/>
      <c r="D490"/>
      <c r="E490"/>
      <c r="F490"/>
      <c r="G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s="48" customFormat="1" ht="20.100000000000001" customHeight="1" x14ac:dyDescent="0.25">
      <c r="A491"/>
      <c r="B491"/>
      <c r="C491"/>
      <c r="D491"/>
      <c r="E491"/>
      <c r="F491"/>
      <c r="G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s="48" customFormat="1" ht="20.100000000000001" customHeight="1" x14ac:dyDescent="0.25">
      <c r="A492" s="2"/>
      <c r="B492" s="2"/>
      <c r="C492" s="2"/>
      <c r="D492"/>
      <c r="E492"/>
      <c r="F492"/>
      <c r="G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s="48" customFormat="1" ht="20.100000000000001" customHeight="1" x14ac:dyDescent="0.25">
      <c r="A493" s="1"/>
      <c r="B493" s="1"/>
      <c r="C493" s="1"/>
      <c r="D493"/>
      <c r="E493"/>
      <c r="F493"/>
      <c r="G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s="48" customFormat="1" ht="20.100000000000001" customHeight="1" x14ac:dyDescent="0.25">
      <c r="A494" s="1"/>
      <c r="B494" s="1"/>
      <c r="C494" s="1"/>
      <c r="D494"/>
      <c r="E494"/>
      <c r="F494"/>
      <c r="G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s="48" customFormat="1" ht="20.100000000000001" customHeight="1" x14ac:dyDescent="0.25">
      <c r="A495"/>
      <c r="B495"/>
      <c r="C495"/>
      <c r="D495"/>
      <c r="E495"/>
      <c r="F495"/>
      <c r="G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s="48" customFormat="1" ht="20.100000000000001" customHeight="1" x14ac:dyDescent="0.25">
      <c r="A496" s="1"/>
      <c r="B496" s="1"/>
      <c r="C496" s="1"/>
      <c r="D496"/>
      <c r="E496"/>
      <c r="F496"/>
      <c r="G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s="48" customFormat="1" ht="20.100000000000001" customHeight="1" x14ac:dyDescent="0.25">
      <c r="A497"/>
      <c r="B497"/>
      <c r="C497"/>
      <c r="D497"/>
      <c r="E497"/>
      <c r="F497"/>
      <c r="G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s="48" customFormat="1" ht="20.100000000000001" customHeight="1" x14ac:dyDescent="0.25">
      <c r="A498"/>
      <c r="B498"/>
      <c r="C498"/>
      <c r="D498"/>
      <c r="E498"/>
      <c r="F498"/>
      <c r="G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s="48" customFormat="1" ht="20.100000000000001" customHeight="1" x14ac:dyDescent="0.25">
      <c r="A499" s="1"/>
      <c r="B499" s="1"/>
      <c r="C499" s="1"/>
      <c r="D499"/>
      <c r="E499"/>
      <c r="F499"/>
      <c r="G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s="48" customFormat="1" ht="20.100000000000001" customHeight="1" x14ac:dyDescent="0.25">
      <c r="A500"/>
      <c r="B500"/>
      <c r="C500"/>
      <c r="D500"/>
      <c r="E500"/>
      <c r="F500"/>
      <c r="G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s="48" customFormat="1" ht="20.100000000000001" customHeight="1" x14ac:dyDescent="0.25">
      <c r="A501"/>
      <c r="B501"/>
      <c r="C501"/>
      <c r="D501"/>
      <c r="E501"/>
      <c r="F501"/>
      <c r="G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s="48" customFormat="1" ht="20.100000000000001" customHeight="1" x14ac:dyDescent="0.25">
      <c r="A502" s="2"/>
      <c r="B502" s="2"/>
      <c r="C502" s="2"/>
      <c r="D502"/>
      <c r="E502"/>
      <c r="F502"/>
      <c r="G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s="48" customFormat="1" ht="20.100000000000001" customHeight="1" x14ac:dyDescent="0.25">
      <c r="A503" s="1"/>
      <c r="B503" s="1"/>
      <c r="C503" s="1"/>
      <c r="D503"/>
      <c r="E503"/>
      <c r="F503"/>
      <c r="G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s="48" customFormat="1" ht="20.100000000000001" customHeight="1" x14ac:dyDescent="0.25">
      <c r="A504" s="1"/>
      <c r="B504" s="1"/>
      <c r="C504" s="1"/>
      <c r="D504"/>
      <c r="E504"/>
      <c r="F504"/>
      <c r="G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s="48" customFormat="1" ht="20.100000000000001" customHeight="1" x14ac:dyDescent="0.25">
      <c r="A505"/>
      <c r="B505"/>
      <c r="C505"/>
      <c r="D505"/>
      <c r="E505"/>
      <c r="F505"/>
      <c r="G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s="48" customFormat="1" ht="20.100000000000001" customHeight="1" x14ac:dyDescent="0.25">
      <c r="A506" s="1"/>
      <c r="B506" s="1"/>
      <c r="C506" s="1"/>
      <c r="D506"/>
      <c r="E506"/>
      <c r="F506"/>
      <c r="G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s="48" customFormat="1" ht="20.100000000000001" customHeight="1" x14ac:dyDescent="0.25">
      <c r="A507"/>
      <c r="B507"/>
      <c r="C507"/>
      <c r="D507"/>
      <c r="E507"/>
      <c r="F507"/>
      <c r="G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s="48" customFormat="1" ht="20.100000000000001" customHeight="1" x14ac:dyDescent="0.25">
      <c r="A508"/>
      <c r="B508"/>
      <c r="C508"/>
      <c r="D508"/>
      <c r="E508"/>
      <c r="F508"/>
      <c r="G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s="48" customFormat="1" ht="20.100000000000001" customHeight="1" x14ac:dyDescent="0.25">
      <c r="A509" s="2"/>
      <c r="B509" s="2"/>
      <c r="C509" s="2"/>
      <c r="D509"/>
      <c r="E509"/>
      <c r="F509"/>
      <c r="G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s="48" customFormat="1" ht="20.100000000000001" customHeight="1" x14ac:dyDescent="0.25">
      <c r="A510" s="1"/>
      <c r="B510" s="1"/>
      <c r="C510" s="1"/>
      <c r="D510"/>
      <c r="E510"/>
      <c r="F510"/>
      <c r="G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s="48" customFormat="1" ht="20.100000000000001" customHeight="1" x14ac:dyDescent="0.25">
      <c r="A511" s="1"/>
      <c r="B511" s="1"/>
      <c r="C511" s="1"/>
      <c r="D511"/>
      <c r="E511"/>
      <c r="F511"/>
      <c r="G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s="48" customFormat="1" ht="20.100000000000001" customHeight="1" x14ac:dyDescent="0.25">
      <c r="A512"/>
      <c r="B512"/>
      <c r="C512"/>
      <c r="D512"/>
      <c r="E512"/>
      <c r="F512"/>
      <c r="G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s="48" customFormat="1" ht="20.100000000000001" customHeight="1" x14ac:dyDescent="0.25">
      <c r="A513" s="1"/>
      <c r="B513" s="1"/>
      <c r="C513" s="1"/>
      <c r="D513"/>
      <c r="E513"/>
      <c r="F513"/>
      <c r="G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s="48" customFormat="1" ht="20.100000000000001" customHeight="1" x14ac:dyDescent="0.25">
      <c r="A514"/>
      <c r="B514"/>
      <c r="C514"/>
      <c r="D514"/>
      <c r="E514"/>
      <c r="F514"/>
      <c r="G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s="48" customFormat="1" ht="20.100000000000001" customHeight="1" x14ac:dyDescent="0.25">
      <c r="A515"/>
      <c r="B515"/>
      <c r="C515"/>
      <c r="D515"/>
      <c r="E515"/>
      <c r="F515"/>
      <c r="G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s="48" customFormat="1" ht="20.100000000000001" customHeight="1" x14ac:dyDescent="0.25">
      <c r="A516" s="2"/>
      <c r="B516" s="2"/>
      <c r="C516" s="2"/>
      <c r="D516"/>
      <c r="E516"/>
      <c r="F516"/>
      <c r="G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s="48" customFormat="1" ht="20.100000000000001" customHeight="1" x14ac:dyDescent="0.25">
      <c r="A517" s="1"/>
      <c r="B517" s="1"/>
      <c r="C517" s="1"/>
      <c r="D517"/>
      <c r="E517"/>
      <c r="F517"/>
      <c r="G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s="48" customFormat="1" ht="20.100000000000001" customHeight="1" x14ac:dyDescent="0.25">
      <c r="A518" s="1"/>
      <c r="B518" s="1"/>
      <c r="C518" s="1"/>
      <c r="D518"/>
      <c r="E518"/>
      <c r="F518"/>
      <c r="G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s="48" customFormat="1" ht="20.100000000000001" customHeight="1" x14ac:dyDescent="0.25">
      <c r="A519"/>
      <c r="B519"/>
      <c r="C519"/>
      <c r="D519"/>
      <c r="E519"/>
      <c r="F519"/>
      <c r="G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s="48" customFormat="1" ht="20.100000000000001" customHeight="1" x14ac:dyDescent="0.25">
      <c r="A520" s="1"/>
      <c r="B520" s="1"/>
      <c r="C520" s="1"/>
      <c r="D520"/>
      <c r="E520"/>
      <c r="F520"/>
      <c r="G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s="48" customFormat="1" ht="20.100000000000001" customHeight="1" x14ac:dyDescent="0.25">
      <c r="A521"/>
      <c r="B521"/>
      <c r="C521"/>
      <c r="D521"/>
      <c r="E521"/>
      <c r="F521"/>
      <c r="G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s="48" customFormat="1" ht="20.100000000000001" customHeight="1" x14ac:dyDescent="0.25">
      <c r="A522"/>
      <c r="B522"/>
      <c r="C522"/>
      <c r="D522"/>
      <c r="E522"/>
      <c r="F522"/>
      <c r="G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s="48" customFormat="1" ht="20.100000000000001" customHeight="1" x14ac:dyDescent="0.25">
      <c r="A523" s="2"/>
      <c r="B523" s="2"/>
      <c r="C523" s="2"/>
      <c r="D523"/>
      <c r="E523"/>
      <c r="F523"/>
      <c r="G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s="48" customFormat="1" ht="20.100000000000001" customHeight="1" x14ac:dyDescent="0.25">
      <c r="A524" s="1"/>
      <c r="B524" s="1"/>
      <c r="C524" s="1"/>
      <c r="D524"/>
      <c r="E524"/>
      <c r="F524"/>
      <c r="G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s="48" customFormat="1" ht="20.100000000000001" customHeight="1" x14ac:dyDescent="0.25">
      <c r="A525" s="1"/>
      <c r="B525" s="1"/>
      <c r="C525" s="1"/>
      <c r="D525"/>
      <c r="E525"/>
      <c r="F525"/>
      <c r="G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s="48" customFormat="1" ht="20.100000000000001" customHeight="1" x14ac:dyDescent="0.25">
      <c r="A526"/>
      <c r="B526"/>
      <c r="C526"/>
      <c r="D526"/>
      <c r="E526"/>
      <c r="F526"/>
      <c r="G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s="48" customFormat="1" ht="20.100000000000001" customHeight="1" x14ac:dyDescent="0.25">
      <c r="A527" s="1"/>
      <c r="B527" s="1"/>
      <c r="C527" s="1"/>
      <c r="D527"/>
      <c r="E527"/>
      <c r="F527"/>
      <c r="G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s="48" customFormat="1" ht="20.100000000000001" customHeight="1" x14ac:dyDescent="0.25">
      <c r="A528"/>
      <c r="B528"/>
      <c r="C528"/>
      <c r="D528"/>
      <c r="E528"/>
      <c r="F528"/>
      <c r="G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s="48" customFormat="1" ht="20.100000000000001" customHeight="1" x14ac:dyDescent="0.25">
      <c r="A529"/>
      <c r="B529"/>
      <c r="C529"/>
      <c r="D529"/>
      <c r="E529"/>
      <c r="F529"/>
      <c r="G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s="48" customFormat="1" ht="20.100000000000001" customHeight="1" x14ac:dyDescent="0.25">
      <c r="A530" s="2"/>
      <c r="B530" s="2"/>
      <c r="C530" s="2"/>
      <c r="D530"/>
      <c r="E530"/>
      <c r="F530"/>
      <c r="G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s="48" customFormat="1" ht="20.100000000000001" customHeight="1" x14ac:dyDescent="0.25">
      <c r="A531" s="1"/>
      <c r="B531" s="1"/>
      <c r="C531" s="1"/>
      <c r="D531"/>
      <c r="E531"/>
      <c r="F531"/>
      <c r="G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s="48" customFormat="1" ht="20.100000000000001" customHeight="1" x14ac:dyDescent="0.25">
      <c r="A532" s="1"/>
      <c r="B532" s="1"/>
      <c r="C532" s="1"/>
      <c r="D532"/>
      <c r="E532"/>
      <c r="F532"/>
      <c r="G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s="48" customFormat="1" ht="20.100000000000001" customHeight="1" x14ac:dyDescent="0.25">
      <c r="A533"/>
      <c r="B533"/>
      <c r="C533"/>
      <c r="D533"/>
      <c r="E533"/>
      <c r="F533"/>
      <c r="G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s="48" customFormat="1" ht="20.100000000000001" customHeight="1" x14ac:dyDescent="0.25">
      <c r="A534" s="1"/>
      <c r="B534" s="1"/>
      <c r="C534" s="1"/>
      <c r="D534"/>
      <c r="E534"/>
      <c r="F534"/>
      <c r="G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s="48" customFormat="1" ht="20.100000000000001" customHeight="1" x14ac:dyDescent="0.25">
      <c r="A535"/>
      <c r="B535"/>
      <c r="C535"/>
      <c r="D535"/>
      <c r="E535"/>
      <c r="F535"/>
      <c r="G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s="48" customFormat="1" ht="20.100000000000001" customHeight="1" x14ac:dyDescent="0.25">
      <c r="A536"/>
      <c r="B536"/>
      <c r="C536"/>
      <c r="D536"/>
      <c r="E536"/>
      <c r="F536"/>
      <c r="G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s="48" customFormat="1" ht="20.100000000000001" customHeight="1" x14ac:dyDescent="0.25">
      <c r="A537" s="2"/>
      <c r="B537" s="2"/>
      <c r="C537" s="2"/>
      <c r="D537"/>
      <c r="E537"/>
      <c r="F537"/>
      <c r="G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s="48" customFormat="1" ht="20.100000000000001" customHeight="1" x14ac:dyDescent="0.25">
      <c r="A538" s="1"/>
      <c r="B538" s="1"/>
      <c r="C538" s="1"/>
      <c r="D538"/>
      <c r="E538"/>
      <c r="F538"/>
      <c r="G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s="48" customFormat="1" ht="20.100000000000001" customHeight="1" x14ac:dyDescent="0.25">
      <c r="A539" s="1"/>
      <c r="B539" s="1"/>
      <c r="C539" s="1"/>
      <c r="D539"/>
      <c r="E539"/>
      <c r="F539"/>
      <c r="G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s="48" customFormat="1" ht="20.100000000000001" customHeight="1" x14ac:dyDescent="0.25">
      <c r="A540"/>
      <c r="B540"/>
      <c r="C540"/>
      <c r="D540"/>
      <c r="E540"/>
      <c r="F540"/>
      <c r="G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s="48" customFormat="1" ht="20.100000000000001" customHeight="1" x14ac:dyDescent="0.25">
      <c r="A541" s="1"/>
      <c r="B541" s="1"/>
      <c r="C541" s="1"/>
      <c r="D541"/>
      <c r="E541"/>
      <c r="F541"/>
      <c r="G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s="48" customFormat="1" ht="20.100000000000001" customHeight="1" x14ac:dyDescent="0.25">
      <c r="A542"/>
      <c r="B542"/>
      <c r="C542"/>
      <c r="D542"/>
      <c r="E542"/>
      <c r="F542"/>
      <c r="G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s="48" customFormat="1" ht="20.100000000000001" customHeight="1" x14ac:dyDescent="0.25">
      <c r="A543"/>
      <c r="B543"/>
      <c r="C543"/>
      <c r="D543"/>
      <c r="E543"/>
      <c r="F543"/>
      <c r="G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s="48" customFormat="1" ht="20.100000000000001" customHeight="1" x14ac:dyDescent="0.25">
      <c r="A544" s="2"/>
      <c r="B544" s="2"/>
      <c r="C544" s="2"/>
      <c r="D544"/>
      <c r="E544"/>
      <c r="F544"/>
      <c r="G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s="48" customFormat="1" ht="20.100000000000001" customHeight="1" x14ac:dyDescent="0.25">
      <c r="A545" s="1"/>
      <c r="B545" s="1"/>
      <c r="C545" s="1"/>
      <c r="D545"/>
      <c r="E545"/>
      <c r="F545"/>
      <c r="G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s="48" customFormat="1" ht="20.100000000000001" customHeight="1" x14ac:dyDescent="0.25">
      <c r="A546" s="1"/>
      <c r="B546" s="1"/>
      <c r="C546" s="1"/>
      <c r="D546"/>
      <c r="E546"/>
      <c r="F546"/>
      <c r="G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s="48" customFormat="1" ht="20.100000000000001" customHeight="1" x14ac:dyDescent="0.25">
      <c r="A547"/>
      <c r="B547"/>
      <c r="C547"/>
      <c r="D547"/>
      <c r="E547"/>
      <c r="F547"/>
      <c r="G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s="48" customFormat="1" ht="20.100000000000001" customHeight="1" x14ac:dyDescent="0.25">
      <c r="A548" s="1"/>
      <c r="B548" s="1"/>
      <c r="C548" s="1"/>
      <c r="D548"/>
      <c r="E548"/>
      <c r="F548"/>
      <c r="G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s="48" customFormat="1" ht="20.100000000000001" customHeight="1" x14ac:dyDescent="0.25">
      <c r="A549"/>
      <c r="B549"/>
      <c r="C549"/>
      <c r="D549"/>
      <c r="E549"/>
      <c r="F549"/>
      <c r="G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s="48" customFormat="1" ht="20.100000000000001" customHeight="1" x14ac:dyDescent="0.25">
      <c r="A550"/>
      <c r="B550"/>
      <c r="C550"/>
      <c r="D550"/>
      <c r="E550"/>
      <c r="F550"/>
      <c r="G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s="48" customFormat="1" ht="20.100000000000001" customHeight="1" x14ac:dyDescent="0.25">
      <c r="A551" s="2"/>
      <c r="B551" s="2"/>
      <c r="C551" s="2"/>
      <c r="D551"/>
      <c r="E551"/>
      <c r="F551"/>
      <c r="G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s="48" customFormat="1" ht="20.100000000000001" customHeight="1" x14ac:dyDescent="0.25">
      <c r="A552" s="1"/>
      <c r="B552" s="1"/>
      <c r="C552" s="1"/>
      <c r="D552"/>
      <c r="E552"/>
      <c r="F552"/>
      <c r="G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s="48" customFormat="1" ht="20.100000000000001" customHeight="1" x14ac:dyDescent="0.25">
      <c r="A553" s="1"/>
      <c r="B553" s="1"/>
      <c r="C553" s="1"/>
      <c r="D553"/>
      <c r="E553"/>
      <c r="F553"/>
      <c r="G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s="48" customFormat="1" ht="20.100000000000001" customHeight="1" x14ac:dyDescent="0.25">
      <c r="A554"/>
      <c r="B554"/>
      <c r="C554"/>
      <c r="D554"/>
      <c r="E554"/>
      <c r="F554"/>
      <c r="G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s="48" customFormat="1" ht="20.100000000000001" customHeight="1" x14ac:dyDescent="0.25">
      <c r="A555" s="1"/>
      <c r="B555" s="1"/>
      <c r="C555" s="1"/>
      <c r="D555"/>
      <c r="E555"/>
      <c r="F555"/>
      <c r="G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s="48" customFormat="1" ht="20.100000000000001" customHeight="1" x14ac:dyDescent="0.25">
      <c r="A556"/>
      <c r="B556"/>
      <c r="C556"/>
      <c r="D556"/>
      <c r="E556"/>
      <c r="F556"/>
      <c r="G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s="48" customFormat="1" ht="20.100000000000001" customHeight="1" x14ac:dyDescent="0.25">
      <c r="A557"/>
      <c r="B557"/>
      <c r="C557"/>
      <c r="D557"/>
      <c r="E557"/>
      <c r="F557"/>
      <c r="G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s="48" customFormat="1" ht="20.100000000000001" customHeight="1" x14ac:dyDescent="0.25">
      <c r="A558" s="2"/>
      <c r="B558" s="2"/>
      <c r="C558" s="2"/>
      <c r="D558"/>
      <c r="E558"/>
      <c r="F558"/>
      <c r="G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s="48" customFormat="1" ht="20.100000000000001" customHeight="1" x14ac:dyDescent="0.25">
      <c r="A559" s="1"/>
      <c r="B559" s="1"/>
      <c r="C559" s="1"/>
      <c r="D559"/>
      <c r="E559"/>
      <c r="F559"/>
      <c r="G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s="48" customFormat="1" ht="20.100000000000001" customHeight="1" x14ac:dyDescent="0.25">
      <c r="A560" s="1"/>
      <c r="B560" s="1"/>
      <c r="C560" s="1"/>
      <c r="D560"/>
      <c r="E560"/>
      <c r="F560"/>
      <c r="G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s="48" customFormat="1" ht="20.100000000000001" customHeight="1" x14ac:dyDescent="0.25">
      <c r="A561"/>
      <c r="B561"/>
      <c r="C561"/>
      <c r="D561"/>
      <c r="E561"/>
      <c r="F561"/>
      <c r="G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s="48" customFormat="1" ht="20.100000000000001" customHeight="1" x14ac:dyDescent="0.25">
      <c r="A562" s="1"/>
      <c r="B562" s="1"/>
      <c r="C562" s="1"/>
      <c r="D562"/>
      <c r="E562"/>
      <c r="F562"/>
      <c r="G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48" customFormat="1" ht="20.100000000000001" customHeight="1" x14ac:dyDescent="0.25">
      <c r="A563"/>
      <c r="B563"/>
      <c r="C563"/>
      <c r="D563"/>
      <c r="E563"/>
      <c r="F563"/>
      <c r="G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48" customFormat="1" ht="20.100000000000001" customHeight="1" x14ac:dyDescent="0.25">
      <c r="A564"/>
      <c r="B564"/>
      <c r="C564"/>
      <c r="D564"/>
      <c r="E564"/>
      <c r="F564"/>
      <c r="G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48" customFormat="1" ht="20.100000000000001" customHeight="1" x14ac:dyDescent="0.25">
      <c r="A565" s="2"/>
      <c r="B565" s="2"/>
      <c r="C565" s="2"/>
      <c r="D565"/>
      <c r="E565"/>
      <c r="F565"/>
      <c r="G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48" customFormat="1" ht="20.100000000000001" customHeight="1" x14ac:dyDescent="0.25">
      <c r="A566" s="1"/>
      <c r="B566" s="1"/>
      <c r="C566" s="1"/>
      <c r="D566"/>
      <c r="E566"/>
      <c r="F566"/>
      <c r="G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48" customFormat="1" ht="20.100000000000001" customHeight="1" x14ac:dyDescent="0.25">
      <c r="A567" s="1"/>
      <c r="B567" s="1"/>
      <c r="C567" s="1"/>
      <c r="D567"/>
      <c r="E567"/>
      <c r="F567"/>
      <c r="G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48" customFormat="1" ht="20.100000000000001" customHeight="1" x14ac:dyDescent="0.25">
      <c r="A568"/>
      <c r="B568"/>
      <c r="C568"/>
      <c r="D568"/>
      <c r="E568"/>
      <c r="F568"/>
      <c r="G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48" customFormat="1" ht="20.100000000000001" customHeight="1" x14ac:dyDescent="0.25">
      <c r="A569" s="1"/>
      <c r="B569" s="1"/>
      <c r="C569" s="1"/>
      <c r="D569"/>
      <c r="E569"/>
      <c r="F569"/>
      <c r="G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48" customFormat="1" ht="20.100000000000001" customHeight="1" x14ac:dyDescent="0.25">
      <c r="A570"/>
      <c r="B570"/>
      <c r="C570"/>
      <c r="D570"/>
      <c r="E570"/>
      <c r="F570"/>
      <c r="G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48" customFormat="1" ht="20.100000000000001" customHeight="1" x14ac:dyDescent="0.25">
      <c r="A571"/>
      <c r="B571"/>
      <c r="C571"/>
      <c r="D571"/>
      <c r="E571"/>
      <c r="F571"/>
      <c r="G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48" customFormat="1" ht="20.100000000000001" customHeight="1" x14ac:dyDescent="0.25">
      <c r="A572" s="2"/>
      <c r="B572" s="2"/>
      <c r="C572" s="2"/>
      <c r="D572"/>
      <c r="E572"/>
      <c r="F572"/>
      <c r="G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48" customFormat="1" ht="20.100000000000001" customHeight="1" x14ac:dyDescent="0.25">
      <c r="A573" s="1"/>
      <c r="B573" s="1"/>
      <c r="C573" s="1"/>
      <c r="D573"/>
      <c r="E573"/>
      <c r="F573"/>
      <c r="G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48" customFormat="1" ht="20.100000000000001" customHeight="1" x14ac:dyDescent="0.25">
      <c r="A574" s="1"/>
      <c r="B574" s="1"/>
      <c r="C574" s="1"/>
      <c r="D574"/>
      <c r="E574"/>
      <c r="F574"/>
      <c r="G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48" customFormat="1" ht="20.100000000000001" customHeight="1" x14ac:dyDescent="0.25">
      <c r="A575"/>
      <c r="B575"/>
      <c r="C575"/>
      <c r="D575"/>
      <c r="E575"/>
      <c r="F575"/>
      <c r="G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48" customFormat="1" ht="20.100000000000001" customHeight="1" x14ac:dyDescent="0.25">
      <c r="A576" s="1"/>
      <c r="B576" s="1"/>
      <c r="C576" s="1"/>
      <c r="D576"/>
      <c r="E576"/>
      <c r="F576"/>
      <c r="G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48" customFormat="1" ht="20.100000000000001" customHeight="1" x14ac:dyDescent="0.25">
      <c r="A577"/>
      <c r="B577"/>
      <c r="C577"/>
      <c r="D577"/>
      <c r="E577"/>
      <c r="F577"/>
      <c r="G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48" customFormat="1" ht="20.100000000000001" customHeight="1" x14ac:dyDescent="0.25">
      <c r="A578"/>
      <c r="B578"/>
      <c r="C578"/>
      <c r="D578"/>
      <c r="E578"/>
      <c r="F578"/>
      <c r="G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48" customFormat="1" ht="20.100000000000001" customHeight="1" x14ac:dyDescent="0.25">
      <c r="A579" s="2"/>
      <c r="B579" s="2"/>
      <c r="C579" s="2"/>
      <c r="D579"/>
      <c r="E579"/>
      <c r="F579"/>
      <c r="G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48" customFormat="1" ht="20.100000000000001" customHeight="1" x14ac:dyDescent="0.25">
      <c r="A580" s="1"/>
      <c r="B580" s="1"/>
      <c r="C580" s="1"/>
      <c r="D580"/>
      <c r="E580"/>
      <c r="F580"/>
      <c r="G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48" customFormat="1" ht="20.100000000000001" customHeight="1" x14ac:dyDescent="0.25">
      <c r="A581" s="1"/>
      <c r="B581" s="1"/>
      <c r="C581" s="1"/>
      <c r="D581"/>
      <c r="E581"/>
      <c r="F581"/>
      <c r="G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48" customFormat="1" ht="20.100000000000001" customHeight="1" x14ac:dyDescent="0.25">
      <c r="A582"/>
      <c r="B582"/>
      <c r="C582"/>
      <c r="D582"/>
      <c r="E582"/>
      <c r="F582"/>
      <c r="G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48" customFormat="1" ht="20.100000000000001" customHeight="1" x14ac:dyDescent="0.25">
      <c r="A583" s="1"/>
      <c r="B583" s="1"/>
      <c r="C583" s="1"/>
      <c r="D583"/>
      <c r="E583"/>
      <c r="F583"/>
      <c r="G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s="48" customFormat="1" ht="20.100000000000001" customHeight="1" x14ac:dyDescent="0.25">
      <c r="A584"/>
      <c r="B584"/>
      <c r="C584"/>
      <c r="D584"/>
      <c r="E584"/>
      <c r="F584"/>
      <c r="G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s="48" customFormat="1" ht="20.100000000000001" customHeight="1" x14ac:dyDescent="0.25">
      <c r="A585"/>
      <c r="B585"/>
      <c r="C585"/>
      <c r="D585"/>
      <c r="E585"/>
      <c r="F585"/>
      <c r="G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s="48" customFormat="1" ht="20.100000000000001" customHeight="1" x14ac:dyDescent="0.25">
      <c r="A586" s="2"/>
      <c r="B586" s="2"/>
      <c r="C586" s="2"/>
      <c r="D586"/>
      <c r="E586"/>
      <c r="F586"/>
      <c r="G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s="48" customFormat="1" ht="20.100000000000001" customHeight="1" x14ac:dyDescent="0.25">
      <c r="A587" s="1"/>
      <c r="B587" s="1"/>
      <c r="C587" s="1"/>
      <c r="D587"/>
      <c r="E587"/>
      <c r="F587"/>
      <c r="G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s="48" customFormat="1" ht="20.100000000000001" customHeight="1" x14ac:dyDescent="0.25">
      <c r="A588" s="1"/>
      <c r="B588" s="1"/>
      <c r="C588" s="1"/>
      <c r="D588"/>
      <c r="E588"/>
      <c r="F588"/>
      <c r="G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s="48" customFormat="1" ht="20.100000000000001" customHeight="1" x14ac:dyDescent="0.25">
      <c r="A589"/>
      <c r="B589"/>
      <c r="C589"/>
      <c r="D589"/>
      <c r="E589"/>
      <c r="F589"/>
      <c r="G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s="48" customFormat="1" ht="20.100000000000001" customHeight="1" x14ac:dyDescent="0.25">
      <c r="A590" s="1"/>
      <c r="B590" s="1"/>
      <c r="C590" s="1"/>
      <c r="D590"/>
      <c r="E590"/>
      <c r="F590"/>
      <c r="G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s="48" customFormat="1" ht="20.100000000000001" customHeight="1" x14ac:dyDescent="0.25">
      <c r="A591"/>
      <c r="B591"/>
      <c r="C591"/>
      <c r="D591"/>
      <c r="E591"/>
      <c r="F591"/>
      <c r="G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s="48" customFormat="1" ht="20.100000000000001" customHeight="1" x14ac:dyDescent="0.25">
      <c r="A592"/>
      <c r="B592"/>
      <c r="C592"/>
      <c r="D592"/>
      <c r="E592"/>
      <c r="F592"/>
      <c r="G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s="48" customFormat="1" ht="20.100000000000001" customHeight="1" x14ac:dyDescent="0.25">
      <c r="A593" s="2"/>
      <c r="B593" s="2"/>
      <c r="C593" s="2"/>
      <c r="D593"/>
      <c r="E593"/>
      <c r="F593"/>
      <c r="G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s="48" customFormat="1" ht="20.100000000000001" customHeight="1" x14ac:dyDescent="0.25">
      <c r="A594" s="1"/>
      <c r="B594" s="1"/>
      <c r="C594" s="1"/>
      <c r="D594"/>
      <c r="E594"/>
      <c r="F594"/>
      <c r="G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s="48" customFormat="1" ht="20.100000000000001" customHeight="1" x14ac:dyDescent="0.25">
      <c r="A595" s="1"/>
      <c r="B595" s="1"/>
      <c r="C595" s="1"/>
      <c r="D595"/>
      <c r="E595"/>
      <c r="F595"/>
      <c r="G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s="48" customFormat="1" ht="20.100000000000001" customHeight="1" x14ac:dyDescent="0.25">
      <c r="A596"/>
      <c r="B596"/>
      <c r="C596"/>
      <c r="D596"/>
      <c r="E596"/>
      <c r="F596"/>
      <c r="G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s="48" customFormat="1" ht="20.100000000000001" customHeight="1" x14ac:dyDescent="0.25">
      <c r="A597" s="1"/>
      <c r="B597" s="1"/>
      <c r="C597" s="1"/>
      <c r="D597"/>
      <c r="E597"/>
      <c r="F597"/>
      <c r="G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s="48" customFormat="1" ht="20.100000000000001" customHeight="1" x14ac:dyDescent="0.25">
      <c r="A598"/>
      <c r="B598"/>
      <c r="C598"/>
      <c r="D598"/>
      <c r="E598"/>
      <c r="F598"/>
      <c r="G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s="48" customFormat="1" ht="20.100000000000001" customHeight="1" x14ac:dyDescent="0.25">
      <c r="A599"/>
      <c r="B599"/>
      <c r="C599"/>
      <c r="D599"/>
      <c r="E599"/>
      <c r="F599"/>
      <c r="G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s="48" customFormat="1" ht="20.100000000000001" customHeight="1" x14ac:dyDescent="0.25">
      <c r="A600" s="2"/>
      <c r="B600" s="2"/>
      <c r="C600" s="2"/>
      <c r="D600"/>
      <c r="E600"/>
      <c r="F600"/>
      <c r="G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s="48" customFormat="1" ht="20.100000000000001" customHeight="1" x14ac:dyDescent="0.25">
      <c r="A601" s="1"/>
      <c r="B601" s="1"/>
      <c r="C601" s="1"/>
      <c r="D601"/>
      <c r="E601"/>
      <c r="F601"/>
      <c r="G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s="48" customFormat="1" ht="20.100000000000001" customHeight="1" x14ac:dyDescent="0.25">
      <c r="A602" s="1"/>
      <c r="B602" s="1"/>
      <c r="C602" s="1"/>
      <c r="D602"/>
      <c r="E602"/>
      <c r="F602"/>
      <c r="G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s="48" customFormat="1" ht="20.100000000000001" customHeight="1" x14ac:dyDescent="0.25">
      <c r="A603"/>
      <c r="B603"/>
      <c r="C603"/>
      <c r="D603"/>
      <c r="E603"/>
      <c r="F603"/>
      <c r="G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s="48" customFormat="1" ht="20.100000000000001" customHeight="1" x14ac:dyDescent="0.25">
      <c r="A604" s="1"/>
      <c r="B604" s="1"/>
      <c r="C604" s="1"/>
      <c r="D604"/>
      <c r="E604"/>
      <c r="F604"/>
      <c r="G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s="48" customFormat="1" ht="20.100000000000001" customHeight="1" x14ac:dyDescent="0.25">
      <c r="A605"/>
      <c r="B605"/>
      <c r="C605"/>
      <c r="D605"/>
      <c r="E605"/>
      <c r="F605"/>
      <c r="G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s="48" customFormat="1" ht="20.100000000000001" customHeight="1" x14ac:dyDescent="0.25">
      <c r="A606"/>
      <c r="B606"/>
      <c r="C606"/>
      <c r="D606"/>
      <c r="E606"/>
      <c r="F606"/>
      <c r="G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s="48" customFormat="1" ht="20.100000000000001" customHeight="1" x14ac:dyDescent="0.25">
      <c r="A607" s="2"/>
      <c r="B607" s="2"/>
      <c r="C607" s="2"/>
      <c r="D607"/>
      <c r="E607"/>
      <c r="F607"/>
      <c r="G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s="48" customFormat="1" ht="20.100000000000001" customHeight="1" x14ac:dyDescent="0.25">
      <c r="A608" s="1"/>
      <c r="B608" s="1"/>
      <c r="C608" s="1"/>
      <c r="D608"/>
      <c r="E608"/>
      <c r="F608"/>
      <c r="G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s="48" customFormat="1" ht="20.100000000000001" customHeight="1" x14ac:dyDescent="0.25">
      <c r="A609" s="1"/>
      <c r="B609" s="1"/>
      <c r="C609" s="1"/>
      <c r="D609"/>
      <c r="E609"/>
      <c r="F609"/>
      <c r="G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s="48" customFormat="1" ht="20.100000000000001" customHeight="1" x14ac:dyDescent="0.25">
      <c r="A610"/>
      <c r="B610"/>
      <c r="C610"/>
      <c r="D610"/>
      <c r="E610"/>
      <c r="F610"/>
      <c r="G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s="48" customFormat="1" ht="20.100000000000001" customHeight="1" x14ac:dyDescent="0.25">
      <c r="A611" s="1"/>
      <c r="B611" s="1"/>
      <c r="C611" s="1"/>
      <c r="D611"/>
      <c r="E611"/>
      <c r="F611"/>
      <c r="G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s="48" customFormat="1" ht="20.100000000000001" customHeight="1" x14ac:dyDescent="0.25">
      <c r="A612"/>
      <c r="B612"/>
      <c r="C612"/>
      <c r="D612"/>
      <c r="E612"/>
      <c r="F612"/>
      <c r="G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s="48" customFormat="1" ht="20.100000000000001" customHeight="1" x14ac:dyDescent="0.25">
      <c r="A613"/>
      <c r="B613"/>
      <c r="C613"/>
      <c r="D613"/>
      <c r="E613"/>
      <c r="F613"/>
      <c r="G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s="48" customFormat="1" ht="20.100000000000001" customHeight="1" x14ac:dyDescent="0.25">
      <c r="A614" s="2"/>
      <c r="B614" s="2"/>
      <c r="C614" s="2"/>
      <c r="D614"/>
      <c r="E614"/>
      <c r="F614"/>
      <c r="G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s="48" customFormat="1" ht="20.100000000000001" customHeight="1" x14ac:dyDescent="0.25">
      <c r="A615" s="1"/>
      <c r="B615" s="1"/>
      <c r="C615" s="1"/>
      <c r="D615"/>
      <c r="E615"/>
      <c r="F615"/>
      <c r="G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s="48" customFormat="1" ht="20.100000000000001" customHeight="1" x14ac:dyDescent="0.25">
      <c r="A616" s="1"/>
      <c r="B616" s="1"/>
      <c r="C616" s="1"/>
      <c r="D616"/>
      <c r="E616"/>
      <c r="F616"/>
      <c r="G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s="48" customFormat="1" ht="20.100000000000001" customHeight="1" x14ac:dyDescent="0.25">
      <c r="A617"/>
      <c r="B617"/>
      <c r="C617"/>
      <c r="D617"/>
      <c r="E617"/>
      <c r="F617"/>
      <c r="G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s="48" customFormat="1" ht="20.100000000000001" customHeight="1" x14ac:dyDescent="0.25">
      <c r="A618" s="1"/>
      <c r="B618" s="1"/>
      <c r="C618" s="1"/>
      <c r="D618"/>
      <c r="E618"/>
      <c r="F618"/>
      <c r="G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s="48" customFormat="1" ht="20.100000000000001" customHeight="1" x14ac:dyDescent="0.25">
      <c r="A619"/>
      <c r="B619"/>
      <c r="C619"/>
      <c r="D619"/>
      <c r="E619"/>
      <c r="F619"/>
      <c r="G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s="48" customFormat="1" ht="20.100000000000001" customHeight="1" x14ac:dyDescent="0.25">
      <c r="A620"/>
      <c r="B620"/>
      <c r="C620"/>
      <c r="D620"/>
      <c r="E620"/>
      <c r="F620"/>
      <c r="G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s="48" customFormat="1" ht="20.100000000000001" customHeight="1" x14ac:dyDescent="0.25">
      <c r="A621" s="2"/>
      <c r="B621" s="2"/>
      <c r="C621" s="2"/>
      <c r="D621"/>
      <c r="E621"/>
      <c r="F621"/>
      <c r="G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s="48" customFormat="1" ht="20.100000000000001" customHeight="1" x14ac:dyDescent="0.25">
      <c r="A622" s="1"/>
      <c r="B622" s="1"/>
      <c r="C622" s="1"/>
      <c r="D622"/>
      <c r="E622"/>
      <c r="F622"/>
      <c r="G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s="48" customFormat="1" ht="20.100000000000001" customHeight="1" x14ac:dyDescent="0.25">
      <c r="A623" s="1"/>
      <c r="B623" s="1"/>
      <c r="C623" s="1"/>
      <c r="D623"/>
      <c r="E623"/>
      <c r="F623"/>
      <c r="G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s="48" customFormat="1" ht="20.100000000000001" customHeight="1" x14ac:dyDescent="0.25">
      <c r="A624"/>
      <c r="B624"/>
      <c r="C624"/>
      <c r="D624"/>
      <c r="E624"/>
      <c r="F624"/>
      <c r="G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s="48" customFormat="1" ht="20.100000000000001" customHeight="1" x14ac:dyDescent="0.25">
      <c r="A625" s="1"/>
      <c r="B625" s="1"/>
      <c r="C625" s="1"/>
      <c r="D625"/>
      <c r="E625"/>
      <c r="F625"/>
      <c r="G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s="48" customFormat="1" ht="20.100000000000001" customHeight="1" x14ac:dyDescent="0.25">
      <c r="A626"/>
      <c r="B626"/>
      <c r="C626"/>
      <c r="D626"/>
      <c r="E626"/>
      <c r="F626"/>
      <c r="G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s="48" customFormat="1" ht="20.100000000000001" customHeight="1" x14ac:dyDescent="0.25">
      <c r="A627"/>
      <c r="B627"/>
      <c r="C627"/>
      <c r="D627"/>
      <c r="E627"/>
      <c r="F627"/>
      <c r="G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s="48" customFormat="1" ht="20.100000000000001" customHeight="1" x14ac:dyDescent="0.25">
      <c r="A628" s="2"/>
      <c r="B628" s="2"/>
      <c r="C628" s="2"/>
      <c r="D628"/>
      <c r="E628"/>
      <c r="F628"/>
      <c r="G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s="48" customFormat="1" ht="20.100000000000001" customHeight="1" x14ac:dyDescent="0.25">
      <c r="A629" s="1"/>
      <c r="B629" s="1"/>
      <c r="C629" s="1"/>
      <c r="D629"/>
      <c r="E629"/>
      <c r="F629"/>
      <c r="G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s="48" customFormat="1" ht="20.100000000000001" customHeight="1" x14ac:dyDescent="0.25">
      <c r="A630" s="1"/>
      <c r="B630" s="1"/>
      <c r="C630" s="1"/>
      <c r="D630"/>
      <c r="E630"/>
      <c r="F630"/>
      <c r="G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s="48" customFormat="1" ht="20.100000000000001" customHeight="1" x14ac:dyDescent="0.25">
      <c r="A631"/>
      <c r="B631"/>
      <c r="C631"/>
      <c r="D631"/>
      <c r="E631"/>
      <c r="F631"/>
      <c r="G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s="48" customFormat="1" ht="20.100000000000001" customHeight="1" x14ac:dyDescent="0.25">
      <c r="A632" s="1"/>
      <c r="B632" s="1"/>
      <c r="C632" s="1"/>
      <c r="D632"/>
      <c r="E632"/>
      <c r="F632"/>
      <c r="G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s="48" customFormat="1" ht="20.100000000000001" customHeight="1" x14ac:dyDescent="0.25">
      <c r="A633"/>
      <c r="B633"/>
      <c r="C633"/>
      <c r="D633"/>
      <c r="E633"/>
      <c r="F633"/>
      <c r="G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s="48" customFormat="1" ht="20.100000000000001" customHeight="1" x14ac:dyDescent="0.25">
      <c r="A634"/>
      <c r="B634"/>
      <c r="C634"/>
      <c r="D634"/>
      <c r="E634"/>
      <c r="F634"/>
      <c r="G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s="48" customFormat="1" ht="20.100000000000001" customHeight="1" x14ac:dyDescent="0.25">
      <c r="A635" s="2"/>
      <c r="B635" s="2"/>
      <c r="C635" s="2"/>
      <c r="D635"/>
      <c r="E635"/>
      <c r="F635"/>
      <c r="G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s="48" customFormat="1" ht="20.100000000000001" customHeight="1" x14ac:dyDescent="0.25">
      <c r="A636" s="1"/>
      <c r="B636" s="1"/>
      <c r="C636" s="1"/>
      <c r="D636"/>
      <c r="E636"/>
      <c r="F636"/>
      <c r="G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s="48" customFormat="1" ht="20.100000000000001" customHeight="1" x14ac:dyDescent="0.25">
      <c r="A637" s="1"/>
      <c r="B637" s="1"/>
      <c r="C637" s="1"/>
      <c r="D637"/>
      <c r="E637"/>
      <c r="F637"/>
      <c r="G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s="48" customFormat="1" ht="20.100000000000001" customHeight="1" x14ac:dyDescent="0.25">
      <c r="A638"/>
      <c r="B638"/>
      <c r="C638"/>
      <c r="D638"/>
      <c r="E638"/>
      <c r="F638"/>
      <c r="G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s="48" customFormat="1" ht="20.100000000000001" customHeight="1" x14ac:dyDescent="0.25">
      <c r="A639" s="1"/>
      <c r="B639" s="1"/>
      <c r="C639" s="1"/>
      <c r="D639"/>
      <c r="E639"/>
      <c r="F639"/>
      <c r="G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s="48" customFormat="1" ht="20.100000000000001" customHeight="1" x14ac:dyDescent="0.25">
      <c r="A640"/>
      <c r="B640"/>
      <c r="C640"/>
      <c r="D640"/>
      <c r="E640"/>
      <c r="F640"/>
      <c r="G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s="48" customFormat="1" ht="20.100000000000001" customHeight="1" x14ac:dyDescent="0.25">
      <c r="A641"/>
      <c r="B641"/>
      <c r="C641"/>
      <c r="D641"/>
      <c r="E641"/>
      <c r="F641"/>
      <c r="G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s="48" customFormat="1" ht="20.100000000000001" customHeight="1" x14ac:dyDescent="0.25">
      <c r="A642" s="2"/>
      <c r="B642" s="2"/>
      <c r="C642" s="2"/>
      <c r="D642"/>
      <c r="E642"/>
      <c r="F642"/>
      <c r="G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s="48" customFormat="1" ht="20.100000000000001" customHeight="1" x14ac:dyDescent="0.25">
      <c r="A643" s="1"/>
      <c r="B643" s="1"/>
      <c r="C643" s="1"/>
      <c r="D643"/>
      <c r="E643"/>
      <c r="F643"/>
      <c r="G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s="48" customFormat="1" ht="20.100000000000001" customHeight="1" x14ac:dyDescent="0.25">
      <c r="A644" s="1"/>
      <c r="B644" s="1"/>
      <c r="C644" s="1"/>
      <c r="D644"/>
      <c r="E644"/>
      <c r="F644"/>
      <c r="G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s="48" customFormat="1" ht="20.100000000000001" customHeight="1" x14ac:dyDescent="0.25">
      <c r="A645"/>
      <c r="B645"/>
      <c r="C645"/>
      <c r="D645"/>
      <c r="E645"/>
      <c r="F645"/>
      <c r="G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s="48" customFormat="1" ht="20.100000000000001" customHeight="1" x14ac:dyDescent="0.25">
      <c r="A646" s="1"/>
      <c r="B646" s="1"/>
      <c r="C646" s="1"/>
      <c r="D646"/>
      <c r="E646"/>
      <c r="F646"/>
      <c r="G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s="48" customFormat="1" ht="20.100000000000001" customHeight="1" x14ac:dyDescent="0.25">
      <c r="A647"/>
      <c r="B647"/>
      <c r="C647"/>
      <c r="D647"/>
      <c r="E647"/>
      <c r="F647"/>
      <c r="G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s="48" customFormat="1" ht="20.100000000000001" customHeight="1" x14ac:dyDescent="0.25">
      <c r="A648"/>
      <c r="B648"/>
      <c r="C648"/>
      <c r="D648"/>
      <c r="E648"/>
      <c r="F648"/>
      <c r="G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s="48" customFormat="1" ht="20.100000000000001" customHeight="1" x14ac:dyDescent="0.25">
      <c r="A649" s="2"/>
      <c r="B649" s="2"/>
      <c r="C649" s="2"/>
      <c r="D649"/>
      <c r="E649"/>
      <c r="F649"/>
      <c r="G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s="48" customFormat="1" ht="20.100000000000001" customHeight="1" x14ac:dyDescent="0.25">
      <c r="A650" s="1"/>
      <c r="B650" s="1"/>
      <c r="C650" s="1"/>
      <c r="D650"/>
      <c r="E650"/>
      <c r="F650"/>
      <c r="G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s="48" customFormat="1" ht="20.100000000000001" customHeight="1" x14ac:dyDescent="0.25">
      <c r="A651" s="1"/>
      <c r="B651" s="1"/>
      <c r="C651" s="1"/>
      <c r="D651"/>
      <c r="E651"/>
      <c r="F651"/>
      <c r="G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s="48" customFormat="1" ht="20.100000000000001" customHeight="1" x14ac:dyDescent="0.25">
      <c r="A652"/>
      <c r="B652"/>
      <c r="C652"/>
      <c r="D652"/>
      <c r="E652"/>
      <c r="F652"/>
      <c r="G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s="48" customFormat="1" ht="20.100000000000001" customHeight="1" x14ac:dyDescent="0.25">
      <c r="A653" s="1"/>
      <c r="B653" s="1"/>
      <c r="C653" s="1"/>
      <c r="D653"/>
      <c r="E653"/>
      <c r="F653"/>
      <c r="G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s="48" customFormat="1" ht="20.100000000000001" customHeight="1" x14ac:dyDescent="0.25">
      <c r="A654"/>
      <c r="B654"/>
      <c r="C654"/>
      <c r="D654"/>
      <c r="E654"/>
      <c r="F654"/>
      <c r="G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s="48" customFormat="1" ht="20.100000000000001" customHeight="1" x14ac:dyDescent="0.25">
      <c r="A655"/>
      <c r="B655"/>
      <c r="C655"/>
      <c r="D655"/>
      <c r="E655"/>
      <c r="F655"/>
      <c r="G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s="48" customFormat="1" ht="20.100000000000001" customHeight="1" x14ac:dyDescent="0.25">
      <c r="A656" s="2"/>
      <c r="B656" s="2"/>
      <c r="C656" s="2"/>
      <c r="D656"/>
      <c r="E656"/>
      <c r="F656"/>
      <c r="G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s="48" customFormat="1" ht="20.100000000000001" customHeight="1" x14ac:dyDescent="0.25">
      <c r="A657" s="1"/>
      <c r="B657" s="1"/>
      <c r="C657" s="1"/>
      <c r="D657"/>
      <c r="E657"/>
      <c r="F657"/>
      <c r="G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s="48" customFormat="1" ht="20.100000000000001" customHeight="1" x14ac:dyDescent="0.25">
      <c r="A658" s="1"/>
      <c r="B658" s="1"/>
      <c r="C658" s="1"/>
      <c r="D658"/>
      <c r="E658"/>
      <c r="F658"/>
      <c r="G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s="48" customFormat="1" ht="20.100000000000001" customHeight="1" x14ac:dyDescent="0.25">
      <c r="A659"/>
      <c r="B659"/>
      <c r="C659"/>
      <c r="D659"/>
      <c r="E659"/>
      <c r="F659"/>
      <c r="G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s="48" customFormat="1" ht="20.100000000000001" customHeight="1" x14ac:dyDescent="0.25">
      <c r="A660" s="1"/>
      <c r="B660" s="1"/>
      <c r="C660" s="1"/>
      <c r="D660"/>
      <c r="E660"/>
      <c r="F660"/>
      <c r="G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s="48" customFormat="1" ht="20.100000000000001" customHeight="1" x14ac:dyDescent="0.25">
      <c r="A661"/>
      <c r="B661"/>
      <c r="C661"/>
      <c r="D661"/>
      <c r="E661"/>
      <c r="F661"/>
      <c r="G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s="48" customFormat="1" ht="20.100000000000001" customHeight="1" x14ac:dyDescent="0.25">
      <c r="A662"/>
      <c r="B662"/>
      <c r="C662"/>
      <c r="D662"/>
      <c r="E662"/>
      <c r="F662"/>
      <c r="G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s="48" customFormat="1" ht="20.100000000000001" customHeight="1" x14ac:dyDescent="0.25">
      <c r="A663" s="2"/>
      <c r="B663" s="2"/>
      <c r="C663" s="2"/>
      <c r="D663"/>
      <c r="E663"/>
      <c r="F663"/>
      <c r="G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s="48" customFormat="1" ht="20.100000000000001" customHeight="1" x14ac:dyDescent="0.25">
      <c r="A664" s="1"/>
      <c r="B664" s="1"/>
      <c r="C664" s="1"/>
      <c r="D664"/>
      <c r="E664"/>
      <c r="F664"/>
      <c r="G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s="48" customFormat="1" ht="20.100000000000001" customHeight="1" x14ac:dyDescent="0.25">
      <c r="A665" s="1"/>
      <c r="B665" s="1"/>
      <c r="C665" s="1"/>
      <c r="D665"/>
      <c r="E665"/>
      <c r="F665"/>
      <c r="G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s="48" customFormat="1" ht="20.100000000000001" customHeight="1" x14ac:dyDescent="0.25">
      <c r="A666"/>
      <c r="B666"/>
      <c r="C666"/>
      <c r="D666"/>
      <c r="E666"/>
      <c r="F666"/>
      <c r="G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s="48" customFormat="1" ht="20.100000000000001" customHeight="1" x14ac:dyDescent="0.25">
      <c r="A667" s="1"/>
      <c r="B667" s="1"/>
      <c r="C667" s="1"/>
      <c r="D667"/>
      <c r="E667"/>
      <c r="F667"/>
      <c r="G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s="48" customFormat="1" ht="20.100000000000001" customHeight="1" x14ac:dyDescent="0.25">
      <c r="A668"/>
      <c r="B668"/>
      <c r="C668"/>
      <c r="D668"/>
      <c r="E668"/>
      <c r="F668"/>
      <c r="G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s="48" customFormat="1" ht="20.100000000000001" customHeight="1" x14ac:dyDescent="0.25">
      <c r="A669"/>
      <c r="B669"/>
      <c r="C669"/>
      <c r="D669"/>
      <c r="E669"/>
      <c r="F669"/>
      <c r="G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s="48" customFormat="1" ht="20.100000000000001" customHeight="1" x14ac:dyDescent="0.25">
      <c r="A670" s="2"/>
      <c r="B670" s="2"/>
      <c r="C670" s="2"/>
      <c r="D670"/>
      <c r="E670"/>
      <c r="F670"/>
      <c r="G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s="48" customFormat="1" ht="20.100000000000001" customHeight="1" x14ac:dyDescent="0.25">
      <c r="A671" s="1"/>
      <c r="B671" s="1"/>
      <c r="C671" s="1"/>
      <c r="D671"/>
      <c r="E671"/>
      <c r="F671"/>
      <c r="G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s="48" customFormat="1" ht="20.100000000000001" customHeight="1" x14ac:dyDescent="0.25">
      <c r="A672" s="1"/>
      <c r="B672" s="1"/>
      <c r="C672" s="1"/>
      <c r="D672"/>
      <c r="E672"/>
      <c r="F672"/>
      <c r="G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s="48" customFormat="1" ht="20.100000000000001" customHeight="1" x14ac:dyDescent="0.25">
      <c r="A673"/>
      <c r="B673"/>
      <c r="C673"/>
      <c r="D673"/>
      <c r="E673"/>
      <c r="F673"/>
      <c r="G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s="48" customFormat="1" ht="20.100000000000001" customHeight="1" x14ac:dyDescent="0.25">
      <c r="A674" s="1"/>
      <c r="B674" s="1"/>
      <c r="C674" s="1"/>
      <c r="D674"/>
      <c r="E674"/>
      <c r="F674"/>
      <c r="G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s="48" customFormat="1" ht="20.100000000000001" customHeight="1" x14ac:dyDescent="0.25">
      <c r="A675"/>
      <c r="B675"/>
      <c r="C675"/>
      <c r="D675"/>
      <c r="E675"/>
      <c r="F675"/>
      <c r="G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s="48" customFormat="1" ht="20.100000000000001" customHeight="1" x14ac:dyDescent="0.25">
      <c r="A676"/>
      <c r="B676"/>
      <c r="C676"/>
      <c r="D676"/>
      <c r="E676"/>
      <c r="F676"/>
      <c r="G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s="48" customFormat="1" ht="20.100000000000001" customHeight="1" x14ac:dyDescent="0.25">
      <c r="A677" s="2"/>
      <c r="B677" s="2"/>
      <c r="C677" s="2"/>
      <c r="D677"/>
      <c r="E677"/>
      <c r="F677"/>
      <c r="G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s="48" customFormat="1" ht="20.100000000000001" customHeight="1" x14ac:dyDescent="0.25">
      <c r="A678" s="1"/>
      <c r="B678" s="1"/>
      <c r="C678" s="1"/>
      <c r="D678"/>
      <c r="E678"/>
      <c r="F678"/>
      <c r="G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s="48" customFormat="1" ht="20.100000000000001" customHeight="1" x14ac:dyDescent="0.25">
      <c r="A679" s="1"/>
      <c r="B679" s="1"/>
      <c r="C679" s="1"/>
      <c r="D679"/>
      <c r="E679"/>
      <c r="F679"/>
      <c r="G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s="48" customFormat="1" ht="20.100000000000001" customHeight="1" x14ac:dyDescent="0.25">
      <c r="A680"/>
      <c r="B680"/>
      <c r="C680"/>
      <c r="D680"/>
      <c r="E680"/>
      <c r="F680"/>
      <c r="G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s="48" customFormat="1" ht="20.100000000000001" customHeight="1" x14ac:dyDescent="0.25">
      <c r="A681" s="1"/>
      <c r="B681" s="1"/>
      <c r="C681" s="1"/>
      <c r="D681"/>
      <c r="E681"/>
      <c r="F681"/>
      <c r="G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s="48" customFormat="1" ht="20.100000000000001" customHeight="1" x14ac:dyDescent="0.25">
      <c r="A682"/>
      <c r="B682"/>
      <c r="C682"/>
      <c r="D682"/>
      <c r="E682"/>
      <c r="F682"/>
      <c r="G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s="48" customFormat="1" ht="20.100000000000001" customHeight="1" x14ac:dyDescent="0.25">
      <c r="A683"/>
      <c r="B683"/>
      <c r="C683"/>
      <c r="D683"/>
      <c r="E683"/>
      <c r="F683"/>
      <c r="G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s="48" customFormat="1" ht="20.100000000000001" customHeight="1" x14ac:dyDescent="0.25">
      <c r="A684" s="2"/>
      <c r="B684" s="2"/>
      <c r="C684" s="2"/>
      <c r="D684"/>
      <c r="E684"/>
      <c r="F684"/>
      <c r="G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s="48" customFormat="1" ht="20.100000000000001" customHeight="1" x14ac:dyDescent="0.25">
      <c r="A685" s="1"/>
      <c r="B685" s="1"/>
      <c r="C685" s="1"/>
      <c r="D685"/>
      <c r="E685"/>
      <c r="F685"/>
      <c r="G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s="48" customFormat="1" ht="20.100000000000001" customHeight="1" x14ac:dyDescent="0.25">
      <c r="A686" s="1"/>
      <c r="B686" s="1"/>
      <c r="C686" s="1"/>
      <c r="D686"/>
      <c r="E686"/>
      <c r="F686"/>
      <c r="G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s="48" customFormat="1" ht="20.100000000000001" customHeight="1" x14ac:dyDescent="0.25">
      <c r="A687"/>
      <c r="B687"/>
      <c r="C687"/>
      <c r="D687"/>
      <c r="E687"/>
      <c r="F687"/>
      <c r="G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s="48" customFormat="1" ht="20.100000000000001" customHeight="1" x14ac:dyDescent="0.25">
      <c r="A688" s="1"/>
      <c r="B688" s="1"/>
      <c r="C688" s="1"/>
      <c r="D688"/>
      <c r="E688"/>
      <c r="F688"/>
      <c r="G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s="48" customFormat="1" ht="20.100000000000001" customHeight="1" x14ac:dyDescent="0.25">
      <c r="A689"/>
      <c r="B689"/>
      <c r="C689"/>
      <c r="D689"/>
      <c r="E689"/>
      <c r="F689"/>
      <c r="G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s="48" customFormat="1" ht="20.100000000000001" customHeight="1" x14ac:dyDescent="0.25">
      <c r="A690"/>
      <c r="B690"/>
      <c r="C690"/>
      <c r="D690"/>
      <c r="E690"/>
      <c r="F690"/>
      <c r="G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s="48" customFormat="1" ht="20.100000000000001" customHeight="1" x14ac:dyDescent="0.25">
      <c r="A691" s="2"/>
      <c r="B691" s="2"/>
      <c r="C691" s="2"/>
      <c r="D691"/>
      <c r="E691"/>
      <c r="F691"/>
      <c r="G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s="48" customFormat="1" ht="20.100000000000001" customHeight="1" x14ac:dyDescent="0.25">
      <c r="A692" s="1"/>
      <c r="B692" s="1"/>
      <c r="C692" s="1"/>
      <c r="D692"/>
      <c r="E692"/>
      <c r="F692"/>
      <c r="G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s="48" customFormat="1" ht="20.100000000000001" customHeight="1" x14ac:dyDescent="0.25">
      <c r="A693" s="1"/>
      <c r="B693" s="1"/>
      <c r="C693" s="1"/>
      <c r="D693"/>
      <c r="E693"/>
      <c r="F693"/>
      <c r="G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s="48" customFormat="1" ht="20.100000000000001" customHeight="1" x14ac:dyDescent="0.25">
      <c r="A694"/>
      <c r="B694"/>
      <c r="C694"/>
      <c r="D694"/>
      <c r="E694"/>
      <c r="F694"/>
      <c r="G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s="48" customFormat="1" ht="20.100000000000001" customHeight="1" x14ac:dyDescent="0.25">
      <c r="A695" s="1"/>
      <c r="B695" s="1"/>
      <c r="C695" s="1"/>
      <c r="D695"/>
      <c r="E695"/>
      <c r="F695"/>
      <c r="G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s="48" customFormat="1" ht="20.100000000000001" customHeight="1" x14ac:dyDescent="0.25">
      <c r="A696"/>
      <c r="B696"/>
      <c r="C696"/>
      <c r="D696"/>
      <c r="E696"/>
      <c r="F696"/>
      <c r="G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s="48" customFormat="1" ht="20.100000000000001" customHeight="1" x14ac:dyDescent="0.25">
      <c r="A697"/>
      <c r="B697"/>
      <c r="C697"/>
      <c r="D697"/>
      <c r="E697"/>
      <c r="F697"/>
      <c r="G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s="48" customFormat="1" ht="20.100000000000001" customHeight="1" x14ac:dyDescent="0.25">
      <c r="A698" s="2"/>
      <c r="B698" s="2"/>
      <c r="C698" s="2"/>
      <c r="D698"/>
      <c r="E698"/>
      <c r="F698"/>
      <c r="G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s="48" customFormat="1" ht="20.100000000000001" customHeight="1" x14ac:dyDescent="0.25">
      <c r="A699" s="1"/>
      <c r="B699" s="1"/>
      <c r="C699" s="1"/>
      <c r="D699"/>
      <c r="E699"/>
      <c r="F699"/>
      <c r="G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s="48" customFormat="1" ht="20.100000000000001" customHeight="1" x14ac:dyDescent="0.25">
      <c r="A700" s="1"/>
      <c r="B700" s="1"/>
      <c r="C700" s="1"/>
      <c r="D700"/>
      <c r="E700"/>
      <c r="F700"/>
      <c r="G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s="48" customFormat="1" ht="20.100000000000001" customHeight="1" x14ac:dyDescent="0.25">
      <c r="A701"/>
      <c r="B701"/>
      <c r="C701"/>
      <c r="D701"/>
      <c r="E701"/>
      <c r="F701"/>
      <c r="G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s="48" customFormat="1" ht="20.100000000000001" customHeight="1" x14ac:dyDescent="0.25">
      <c r="A702" s="1"/>
      <c r="B702" s="1"/>
      <c r="C702" s="1"/>
      <c r="D702"/>
      <c r="E702"/>
      <c r="F702"/>
      <c r="G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s="48" customFormat="1" ht="20.100000000000001" customHeight="1" x14ac:dyDescent="0.25">
      <c r="A703"/>
      <c r="B703"/>
      <c r="C703"/>
      <c r="D703"/>
      <c r="E703"/>
      <c r="F703"/>
      <c r="G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s="48" customFormat="1" ht="20.100000000000001" customHeight="1" x14ac:dyDescent="0.25">
      <c r="A704"/>
      <c r="B704"/>
      <c r="C704"/>
      <c r="D704"/>
      <c r="E704"/>
      <c r="F704"/>
      <c r="G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s="48" customFormat="1" ht="20.100000000000001" customHeight="1" x14ac:dyDescent="0.25">
      <c r="A705" s="2"/>
      <c r="B705" s="2"/>
      <c r="C705" s="2"/>
      <c r="D705"/>
      <c r="E705"/>
      <c r="F705"/>
      <c r="G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s="48" customFormat="1" ht="20.100000000000001" customHeight="1" x14ac:dyDescent="0.25">
      <c r="A706" s="1"/>
      <c r="B706" s="1"/>
      <c r="C706" s="1"/>
      <c r="D706"/>
      <c r="E706"/>
      <c r="F706"/>
      <c r="G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s="48" customFormat="1" ht="20.100000000000001" customHeight="1" x14ac:dyDescent="0.25">
      <c r="A707" s="1"/>
      <c r="B707" s="1"/>
      <c r="C707" s="1"/>
      <c r="D707"/>
      <c r="E707"/>
      <c r="F707"/>
      <c r="G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s="48" customFormat="1" ht="20.100000000000001" customHeight="1" x14ac:dyDescent="0.25">
      <c r="A708"/>
      <c r="B708"/>
      <c r="C708"/>
      <c r="D708"/>
      <c r="E708"/>
      <c r="F708"/>
      <c r="G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s="48" customFormat="1" ht="20.100000000000001" customHeight="1" x14ac:dyDescent="0.25">
      <c r="A709" s="1"/>
      <c r="B709" s="1"/>
      <c r="C709" s="1"/>
      <c r="D709"/>
      <c r="E709"/>
      <c r="F709"/>
      <c r="G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s="48" customFormat="1" ht="20.100000000000001" customHeight="1" x14ac:dyDescent="0.25">
      <c r="A710"/>
      <c r="B710"/>
      <c r="C710"/>
      <c r="D710"/>
      <c r="E710"/>
      <c r="F710"/>
      <c r="G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s="48" customFormat="1" ht="20.100000000000001" customHeight="1" x14ac:dyDescent="0.25">
      <c r="A711"/>
      <c r="B711"/>
      <c r="C711"/>
      <c r="D711"/>
      <c r="E711"/>
      <c r="F711"/>
      <c r="G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s="48" customFormat="1" ht="20.100000000000001" customHeight="1" x14ac:dyDescent="0.25">
      <c r="A712" s="2"/>
      <c r="B712" s="2"/>
      <c r="C712" s="2"/>
      <c r="D712"/>
      <c r="E712"/>
      <c r="F712"/>
      <c r="G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s="48" customFormat="1" ht="20.100000000000001" customHeight="1" x14ac:dyDescent="0.25">
      <c r="A713" s="1"/>
      <c r="B713" s="1"/>
      <c r="C713" s="1"/>
      <c r="D713"/>
      <c r="E713"/>
      <c r="F713"/>
      <c r="G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s="48" customFormat="1" ht="20.100000000000001" customHeight="1" x14ac:dyDescent="0.25">
      <c r="A714" s="1"/>
      <c r="B714" s="1"/>
      <c r="C714" s="1"/>
      <c r="D714"/>
      <c r="E714"/>
      <c r="F714"/>
      <c r="G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s="48" customFormat="1" ht="20.100000000000001" customHeight="1" x14ac:dyDescent="0.25">
      <c r="A715"/>
      <c r="B715"/>
      <c r="C715"/>
      <c r="D715"/>
      <c r="E715"/>
      <c r="F715"/>
      <c r="G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s="48" customFormat="1" ht="20.100000000000001" customHeight="1" x14ac:dyDescent="0.25">
      <c r="A716" s="1"/>
      <c r="B716" s="1"/>
      <c r="C716" s="1"/>
      <c r="D716"/>
      <c r="E716"/>
      <c r="F716"/>
      <c r="G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s="48" customFormat="1" ht="20.100000000000001" customHeight="1" x14ac:dyDescent="0.25">
      <c r="A717"/>
      <c r="B717"/>
      <c r="C717"/>
      <c r="D717"/>
      <c r="E717"/>
      <c r="F717"/>
      <c r="G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s="48" customFormat="1" ht="20.100000000000001" customHeight="1" x14ac:dyDescent="0.25">
      <c r="A718"/>
      <c r="B718"/>
      <c r="C718"/>
      <c r="D718"/>
      <c r="E718"/>
      <c r="F718"/>
      <c r="G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s="48" customFormat="1" ht="20.100000000000001" customHeight="1" x14ac:dyDescent="0.25">
      <c r="A719" s="2"/>
      <c r="B719" s="2"/>
      <c r="C719" s="2"/>
      <c r="D719"/>
      <c r="E719"/>
      <c r="F719"/>
      <c r="G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s="48" customFormat="1" ht="20.100000000000001" customHeight="1" x14ac:dyDescent="0.25">
      <c r="A720" s="1"/>
      <c r="B720" s="1"/>
      <c r="C720" s="1"/>
      <c r="D720"/>
      <c r="E720"/>
      <c r="F720"/>
      <c r="G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s="48" customFormat="1" ht="20.100000000000001" customHeight="1" x14ac:dyDescent="0.25">
      <c r="A721" s="1"/>
      <c r="B721" s="1"/>
      <c r="C721" s="1"/>
      <c r="D721"/>
      <c r="E721"/>
      <c r="F721"/>
      <c r="G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s="48" customFormat="1" ht="20.100000000000001" customHeight="1" x14ac:dyDescent="0.25">
      <c r="A722"/>
      <c r="B722"/>
      <c r="C722"/>
      <c r="D722"/>
      <c r="E722"/>
      <c r="F722"/>
      <c r="G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s="48" customFormat="1" ht="20.100000000000001" customHeight="1" x14ac:dyDescent="0.25">
      <c r="A723" s="1"/>
      <c r="B723" s="1"/>
      <c r="C723" s="1"/>
      <c r="D723"/>
      <c r="E723"/>
      <c r="F723"/>
      <c r="G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s="48" customFormat="1" ht="20.100000000000001" customHeight="1" x14ac:dyDescent="0.25">
      <c r="A724"/>
      <c r="B724"/>
      <c r="C724"/>
      <c r="D724"/>
      <c r="E724"/>
      <c r="F724"/>
      <c r="G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s="48" customFormat="1" ht="20.100000000000001" customHeight="1" x14ac:dyDescent="0.25">
      <c r="A725"/>
      <c r="B725"/>
      <c r="C725"/>
      <c r="D725"/>
      <c r="E725"/>
      <c r="F725"/>
      <c r="G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s="48" customFormat="1" ht="20.100000000000001" customHeight="1" x14ac:dyDescent="0.25">
      <c r="A726" s="1"/>
      <c r="B726" s="1"/>
      <c r="C726" s="1"/>
      <c r="D726"/>
      <c r="E726"/>
      <c r="F726"/>
      <c r="G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s="48" customFormat="1" ht="20.100000000000001" customHeight="1" x14ac:dyDescent="0.25">
      <c r="A727"/>
      <c r="B727"/>
      <c r="C727"/>
      <c r="D727"/>
      <c r="E727"/>
      <c r="F727"/>
      <c r="G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s="48" customFormat="1" ht="20.100000000000001" customHeight="1" x14ac:dyDescent="0.25">
      <c r="A728"/>
      <c r="B728"/>
      <c r="C728"/>
      <c r="D728"/>
      <c r="E728"/>
      <c r="F728"/>
      <c r="G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s="48" customFormat="1" ht="20.100000000000001" customHeight="1" x14ac:dyDescent="0.25">
      <c r="A729" s="2"/>
      <c r="B729" s="2"/>
      <c r="C729" s="2"/>
      <c r="D729"/>
      <c r="E729"/>
      <c r="F729"/>
      <c r="G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s="48" customFormat="1" ht="20.100000000000001" customHeight="1" x14ac:dyDescent="0.25">
      <c r="A730" s="1"/>
      <c r="B730" s="1"/>
      <c r="C730" s="1"/>
      <c r="D730"/>
      <c r="E730"/>
      <c r="F730"/>
      <c r="G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s="48" customFormat="1" ht="20.100000000000001" customHeight="1" x14ac:dyDescent="0.25">
      <c r="A731" s="1"/>
      <c r="B731" s="1"/>
      <c r="C731" s="1"/>
      <c r="D731"/>
      <c r="E731"/>
      <c r="F731"/>
      <c r="G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s="48" customFormat="1" ht="20.100000000000001" customHeight="1" x14ac:dyDescent="0.25">
      <c r="A732"/>
      <c r="B732"/>
      <c r="C732"/>
      <c r="D732"/>
      <c r="E732"/>
      <c r="F732"/>
      <c r="G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s="48" customFormat="1" ht="20.100000000000001" customHeight="1" x14ac:dyDescent="0.25">
      <c r="A733" s="1"/>
      <c r="B733" s="1"/>
      <c r="C733" s="1"/>
      <c r="D733"/>
      <c r="E733"/>
      <c r="F733"/>
      <c r="G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s="48" customFormat="1" ht="20.100000000000001" customHeight="1" x14ac:dyDescent="0.25">
      <c r="A734"/>
      <c r="B734"/>
      <c r="C734"/>
      <c r="D734"/>
      <c r="E734"/>
      <c r="F734"/>
      <c r="G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s="48" customFormat="1" ht="20.100000000000001" customHeight="1" x14ac:dyDescent="0.25">
      <c r="A735"/>
      <c r="B735"/>
      <c r="C735"/>
      <c r="D735"/>
      <c r="E735"/>
      <c r="F735"/>
      <c r="G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s="48" customFormat="1" ht="20.100000000000001" customHeight="1" x14ac:dyDescent="0.25">
      <c r="A736" s="2"/>
      <c r="B736" s="2"/>
      <c r="C736" s="2"/>
      <c r="D736"/>
      <c r="E736"/>
      <c r="F736"/>
      <c r="G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s="48" customFormat="1" ht="20.100000000000001" customHeight="1" x14ac:dyDescent="0.25">
      <c r="A737" s="1"/>
      <c r="B737" s="1"/>
      <c r="C737" s="1"/>
      <c r="D737"/>
      <c r="E737"/>
      <c r="F737"/>
      <c r="G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s="48" customFormat="1" ht="20.100000000000001" customHeight="1" x14ac:dyDescent="0.25">
      <c r="A738" s="1"/>
      <c r="B738" s="1"/>
      <c r="C738" s="1"/>
      <c r="D738"/>
      <c r="E738"/>
      <c r="F738"/>
      <c r="G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s="48" customFormat="1" ht="20.100000000000001" customHeight="1" x14ac:dyDescent="0.25">
      <c r="A739"/>
      <c r="B739"/>
      <c r="C739"/>
      <c r="D739"/>
      <c r="E739"/>
      <c r="F739"/>
      <c r="G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s="48" customFormat="1" ht="20.100000000000001" customHeight="1" x14ac:dyDescent="0.25">
      <c r="A740" s="1"/>
      <c r="B740" s="1"/>
      <c r="C740" s="1"/>
      <c r="D740"/>
      <c r="E740"/>
      <c r="F740"/>
      <c r="G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s="48" customFormat="1" ht="20.100000000000001" customHeight="1" x14ac:dyDescent="0.25">
      <c r="A741"/>
      <c r="B741"/>
      <c r="C741"/>
      <c r="D741"/>
      <c r="E741"/>
      <c r="F741"/>
      <c r="G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s="48" customFormat="1" ht="20.100000000000001" customHeight="1" x14ac:dyDescent="0.25">
      <c r="A742"/>
      <c r="B742"/>
      <c r="C742"/>
      <c r="D742"/>
      <c r="E742"/>
      <c r="F742"/>
      <c r="G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s="48" customFormat="1" ht="20.100000000000001" customHeight="1" x14ac:dyDescent="0.25">
      <c r="A743" s="2"/>
      <c r="B743" s="2"/>
      <c r="C743" s="2"/>
      <c r="D743"/>
      <c r="E743"/>
      <c r="F743"/>
      <c r="G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s="48" customFormat="1" ht="20.100000000000001" customHeight="1" x14ac:dyDescent="0.25">
      <c r="A744" s="1"/>
      <c r="B744" s="1"/>
      <c r="C744" s="1"/>
      <c r="D744"/>
      <c r="E744"/>
      <c r="F744"/>
      <c r="G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s="48" customFormat="1" ht="20.100000000000001" customHeight="1" x14ac:dyDescent="0.25">
      <c r="A745" s="1"/>
      <c r="B745" s="1"/>
      <c r="C745" s="1"/>
      <c r="D745"/>
      <c r="E745"/>
      <c r="F745"/>
      <c r="G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s="48" customFormat="1" ht="20.100000000000001" customHeight="1" x14ac:dyDescent="0.25">
      <c r="A746"/>
      <c r="B746"/>
      <c r="C746"/>
      <c r="D746"/>
      <c r="E746"/>
      <c r="F746"/>
      <c r="G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s="48" customFormat="1" ht="20.100000000000001" customHeight="1" x14ac:dyDescent="0.25">
      <c r="A747" s="1"/>
      <c r="B747" s="1"/>
      <c r="C747" s="1"/>
      <c r="D747"/>
      <c r="E747"/>
      <c r="F747"/>
      <c r="G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s="48" customFormat="1" ht="20.100000000000001" customHeight="1" x14ac:dyDescent="0.25">
      <c r="A748"/>
      <c r="B748"/>
      <c r="C748"/>
      <c r="D748"/>
      <c r="E748"/>
      <c r="F748"/>
      <c r="G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s="48" customFormat="1" ht="20.100000000000001" customHeight="1" x14ac:dyDescent="0.25">
      <c r="A749"/>
      <c r="B749"/>
      <c r="C749"/>
      <c r="D749"/>
      <c r="E749"/>
      <c r="F749"/>
      <c r="G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s="48" customFormat="1" ht="20.100000000000001" customHeight="1" x14ac:dyDescent="0.25">
      <c r="A750" s="2"/>
      <c r="B750" s="2"/>
      <c r="C750" s="2"/>
      <c r="D750"/>
      <c r="E750"/>
      <c r="F750"/>
      <c r="G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s="48" customFormat="1" ht="20.100000000000001" customHeight="1" x14ac:dyDescent="0.25">
      <c r="A751" s="1"/>
      <c r="B751" s="1"/>
      <c r="C751" s="1"/>
      <c r="D751"/>
      <c r="E751"/>
      <c r="F751"/>
      <c r="G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s="48" customFormat="1" ht="20.100000000000001" customHeight="1" x14ac:dyDescent="0.25">
      <c r="A752" s="1"/>
      <c r="B752" s="1"/>
      <c r="C752" s="1"/>
      <c r="D752"/>
      <c r="E752"/>
      <c r="F752"/>
      <c r="G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s="48" customFormat="1" ht="20.100000000000001" customHeight="1" x14ac:dyDescent="0.25">
      <c r="A753"/>
      <c r="B753"/>
      <c r="C753"/>
      <c r="D753"/>
      <c r="E753"/>
      <c r="F753"/>
      <c r="G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s="48" customFormat="1" ht="20.100000000000001" customHeight="1" x14ac:dyDescent="0.25">
      <c r="A754" s="1"/>
      <c r="B754" s="1"/>
      <c r="C754" s="1"/>
      <c r="D754"/>
      <c r="E754"/>
      <c r="F754"/>
      <c r="G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s="48" customFormat="1" ht="20.100000000000001" customHeight="1" x14ac:dyDescent="0.25">
      <c r="A755"/>
      <c r="B755"/>
      <c r="C755"/>
      <c r="D755"/>
      <c r="E755"/>
      <c r="F755"/>
      <c r="G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s="48" customFormat="1" ht="20.100000000000001" customHeight="1" x14ac:dyDescent="0.25">
      <c r="A756"/>
      <c r="B756"/>
      <c r="C756"/>
      <c r="D756"/>
      <c r="E756"/>
      <c r="F756"/>
      <c r="G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s="48" customFormat="1" ht="20.100000000000001" customHeight="1" x14ac:dyDescent="0.25">
      <c r="A757" s="2"/>
      <c r="B757" s="2"/>
      <c r="C757" s="2"/>
      <c r="D757"/>
      <c r="E757"/>
      <c r="F757"/>
      <c r="G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s="48" customFormat="1" ht="20.100000000000001" customHeight="1" x14ac:dyDescent="0.25">
      <c r="A758" s="1"/>
      <c r="B758" s="1"/>
      <c r="C758" s="1"/>
      <c r="D758"/>
      <c r="E758"/>
      <c r="F758"/>
      <c r="G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s="48" customFormat="1" ht="20.100000000000001" customHeight="1" x14ac:dyDescent="0.25">
      <c r="A759" s="1"/>
      <c r="B759" s="1"/>
      <c r="C759" s="1"/>
      <c r="D759"/>
      <c r="E759"/>
      <c r="F759"/>
      <c r="G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s="48" customFormat="1" ht="20.100000000000001" customHeight="1" x14ac:dyDescent="0.25">
      <c r="A760"/>
      <c r="B760"/>
      <c r="C760"/>
      <c r="D760"/>
      <c r="E760"/>
      <c r="F760"/>
      <c r="G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s="48" customFormat="1" ht="20.100000000000001" customHeight="1" x14ac:dyDescent="0.25">
      <c r="A761" s="1"/>
      <c r="B761" s="1"/>
      <c r="C761" s="1"/>
      <c r="D761"/>
      <c r="E761"/>
      <c r="F761"/>
      <c r="G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s="48" customFormat="1" ht="20.100000000000001" customHeight="1" x14ac:dyDescent="0.25">
      <c r="A762"/>
      <c r="B762"/>
      <c r="C762"/>
      <c r="D762"/>
      <c r="E762"/>
      <c r="F762"/>
      <c r="G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s="48" customFormat="1" ht="20.100000000000001" customHeight="1" x14ac:dyDescent="0.25">
      <c r="A763"/>
      <c r="B763"/>
      <c r="C763"/>
      <c r="D763"/>
      <c r="E763"/>
      <c r="F763"/>
      <c r="G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s="48" customFormat="1" ht="20.100000000000001" customHeight="1" x14ac:dyDescent="0.25">
      <c r="A764" s="2"/>
      <c r="B764" s="2"/>
      <c r="C764" s="2"/>
      <c r="D764"/>
      <c r="E764"/>
      <c r="F764"/>
      <c r="G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s="48" customFormat="1" ht="20.100000000000001" customHeight="1" x14ac:dyDescent="0.25">
      <c r="A765" s="1"/>
      <c r="B765" s="1"/>
      <c r="C765" s="1"/>
      <c r="D765"/>
      <c r="E765"/>
      <c r="F765"/>
      <c r="G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s="48" customFormat="1" ht="20.100000000000001" customHeight="1" x14ac:dyDescent="0.25">
      <c r="A766" s="1"/>
      <c r="B766" s="1"/>
      <c r="C766" s="1"/>
      <c r="D766"/>
      <c r="E766"/>
      <c r="F766"/>
      <c r="G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s="48" customFormat="1" ht="20.100000000000001" customHeight="1" x14ac:dyDescent="0.25">
      <c r="A767"/>
      <c r="B767"/>
      <c r="C767"/>
      <c r="D767"/>
      <c r="E767"/>
      <c r="F767"/>
      <c r="G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s="48" customFormat="1" ht="20.100000000000001" customHeight="1" x14ac:dyDescent="0.25">
      <c r="A768" s="1"/>
      <c r="B768" s="1"/>
      <c r="C768" s="1"/>
      <c r="D768"/>
      <c r="E768"/>
      <c r="F768"/>
      <c r="G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s="48" customFormat="1" ht="20.100000000000001" customHeight="1" x14ac:dyDescent="0.25">
      <c r="A769"/>
      <c r="B769"/>
      <c r="C769"/>
      <c r="D769"/>
      <c r="E769"/>
      <c r="F769"/>
      <c r="G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s="48" customFormat="1" ht="20.100000000000001" customHeight="1" x14ac:dyDescent="0.25">
      <c r="A770"/>
      <c r="B770"/>
      <c r="C770"/>
      <c r="D770"/>
      <c r="E770"/>
      <c r="F770"/>
      <c r="G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s="48" customFormat="1" ht="20.100000000000001" customHeight="1" x14ac:dyDescent="0.25">
      <c r="A771" s="2"/>
      <c r="B771" s="2"/>
      <c r="C771" s="2"/>
      <c r="D771"/>
      <c r="E771"/>
      <c r="F771"/>
      <c r="G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s="48" customFormat="1" ht="20.100000000000001" customHeight="1" x14ac:dyDescent="0.25">
      <c r="A772" s="1"/>
      <c r="B772" s="1"/>
      <c r="C772" s="1"/>
      <c r="D772"/>
      <c r="E772"/>
      <c r="F772"/>
      <c r="G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s="48" customFormat="1" ht="20.100000000000001" customHeight="1" x14ac:dyDescent="0.25">
      <c r="A773" s="1"/>
      <c r="B773" s="1"/>
      <c r="C773" s="1"/>
      <c r="D773"/>
      <c r="E773"/>
      <c r="F773"/>
      <c r="G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s="48" customFormat="1" ht="20.100000000000001" customHeight="1" x14ac:dyDescent="0.25">
      <c r="A774"/>
      <c r="B774"/>
      <c r="C774"/>
      <c r="D774"/>
      <c r="E774"/>
      <c r="F774"/>
      <c r="G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s="48" customFormat="1" ht="20.100000000000001" customHeight="1" x14ac:dyDescent="0.25">
      <c r="A775" s="1"/>
      <c r="B775" s="1"/>
      <c r="C775" s="1"/>
      <c r="D775"/>
      <c r="E775"/>
      <c r="F775"/>
      <c r="G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s="48" customFormat="1" ht="20.100000000000001" customHeight="1" x14ac:dyDescent="0.25">
      <c r="A776"/>
      <c r="B776"/>
      <c r="C776"/>
      <c r="D776"/>
      <c r="E776"/>
      <c r="F776"/>
      <c r="G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s="48" customFormat="1" ht="20.100000000000001" customHeight="1" x14ac:dyDescent="0.25">
      <c r="A777"/>
      <c r="B777"/>
      <c r="C777"/>
      <c r="D777"/>
      <c r="E777"/>
      <c r="F777"/>
      <c r="G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s="48" customFormat="1" ht="20.100000000000001" customHeight="1" x14ac:dyDescent="0.25">
      <c r="A778" s="2"/>
      <c r="B778" s="2"/>
      <c r="C778" s="2"/>
      <c r="D778"/>
      <c r="E778"/>
      <c r="F778"/>
      <c r="G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s="48" customFormat="1" ht="20.100000000000001" customHeight="1" x14ac:dyDescent="0.25">
      <c r="A779" s="1"/>
      <c r="B779" s="1"/>
      <c r="C779" s="1"/>
      <c r="D779"/>
      <c r="E779"/>
      <c r="F779"/>
      <c r="G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s="48" customFormat="1" ht="20.100000000000001" customHeight="1" x14ac:dyDescent="0.25">
      <c r="A780" s="1"/>
      <c r="B780" s="1"/>
      <c r="C780" s="1"/>
      <c r="D780"/>
      <c r="E780"/>
      <c r="F780"/>
      <c r="G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s="48" customFormat="1" ht="20.100000000000001" customHeight="1" x14ac:dyDescent="0.25">
      <c r="A781"/>
      <c r="B781"/>
      <c r="C781"/>
      <c r="D781"/>
      <c r="E781"/>
      <c r="F781"/>
      <c r="G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48" customFormat="1" ht="20.100000000000001" customHeight="1" x14ac:dyDescent="0.25">
      <c r="A782" s="1"/>
      <c r="B782" s="1"/>
      <c r="C782" s="1"/>
      <c r="D782"/>
      <c r="E782"/>
      <c r="F782"/>
      <c r="G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48" customFormat="1" ht="20.100000000000001" customHeight="1" x14ac:dyDescent="0.25">
      <c r="A783"/>
      <c r="B783"/>
      <c r="C783"/>
      <c r="D783"/>
      <c r="E783"/>
      <c r="F783"/>
      <c r="G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48" customFormat="1" ht="20.100000000000001" customHeight="1" x14ac:dyDescent="0.25">
      <c r="A784"/>
      <c r="B784"/>
      <c r="C784"/>
      <c r="D784"/>
      <c r="E784"/>
      <c r="F784"/>
      <c r="G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48" customFormat="1" ht="20.100000000000001" customHeight="1" x14ac:dyDescent="0.25">
      <c r="A785" s="2"/>
      <c r="B785" s="2"/>
      <c r="C785" s="2"/>
      <c r="D785"/>
      <c r="E785"/>
      <c r="F785"/>
      <c r="G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48" customFormat="1" ht="20.100000000000001" customHeight="1" x14ac:dyDescent="0.25">
      <c r="A786" s="1"/>
      <c r="B786" s="1"/>
      <c r="C786" s="1"/>
      <c r="D786"/>
      <c r="E786"/>
      <c r="F786"/>
      <c r="G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48" customFormat="1" ht="20.100000000000001" customHeight="1" x14ac:dyDescent="0.25">
      <c r="A787" s="1"/>
      <c r="B787" s="1"/>
      <c r="C787" s="1"/>
      <c r="D787"/>
      <c r="E787"/>
      <c r="F787"/>
      <c r="G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48" customFormat="1" ht="20.100000000000001" customHeight="1" x14ac:dyDescent="0.25">
      <c r="A788"/>
      <c r="B788"/>
      <c r="C788"/>
      <c r="D788"/>
      <c r="E788"/>
      <c r="F788"/>
      <c r="G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48" customFormat="1" ht="20.100000000000001" customHeight="1" x14ac:dyDescent="0.25">
      <c r="A789" s="1"/>
      <c r="B789" s="1"/>
      <c r="C789" s="1"/>
      <c r="D789"/>
      <c r="E789"/>
      <c r="F789"/>
      <c r="G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48" customFormat="1" ht="20.100000000000001" customHeight="1" x14ac:dyDescent="0.25">
      <c r="A790"/>
      <c r="B790"/>
      <c r="C790"/>
      <c r="D790"/>
      <c r="E790"/>
      <c r="F790"/>
      <c r="G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48" customFormat="1" ht="20.100000000000001" customHeight="1" x14ac:dyDescent="0.25">
      <c r="A791"/>
      <c r="B791"/>
      <c r="C791"/>
      <c r="D791"/>
      <c r="E791"/>
      <c r="F791"/>
      <c r="G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48" customFormat="1" ht="20.100000000000001" customHeight="1" x14ac:dyDescent="0.25">
      <c r="A792" s="2"/>
      <c r="B792" s="2"/>
      <c r="C792" s="2"/>
      <c r="D792"/>
      <c r="E792"/>
      <c r="F792"/>
      <c r="G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48" customFormat="1" ht="20.100000000000001" customHeight="1" x14ac:dyDescent="0.25">
      <c r="A793" s="1"/>
      <c r="B793" s="1"/>
      <c r="C793" s="1"/>
      <c r="D793"/>
      <c r="E793"/>
      <c r="F793"/>
      <c r="G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48" customFormat="1" ht="20.100000000000001" customHeight="1" x14ac:dyDescent="0.25">
      <c r="A794" s="1"/>
      <c r="B794" s="1"/>
      <c r="C794" s="1"/>
      <c r="D794"/>
      <c r="E794"/>
      <c r="F794"/>
      <c r="G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48" customFormat="1" ht="20.100000000000001" customHeight="1" x14ac:dyDescent="0.25">
      <c r="A795"/>
      <c r="B795"/>
      <c r="C795"/>
      <c r="D795"/>
      <c r="E795"/>
      <c r="F795"/>
      <c r="G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48" customFormat="1" ht="20.100000000000001" customHeight="1" x14ac:dyDescent="0.25">
      <c r="A796" s="1"/>
      <c r="B796" s="1"/>
      <c r="C796" s="1"/>
      <c r="D796"/>
      <c r="E796"/>
      <c r="F796"/>
      <c r="G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48" customFormat="1" ht="20.100000000000001" customHeight="1" x14ac:dyDescent="0.25">
      <c r="A797"/>
      <c r="B797"/>
      <c r="C797"/>
      <c r="D797"/>
      <c r="E797"/>
      <c r="F797"/>
      <c r="G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48" customFormat="1" ht="20.100000000000001" customHeight="1" x14ac:dyDescent="0.25">
      <c r="A798"/>
      <c r="B798"/>
      <c r="C798"/>
      <c r="D798"/>
      <c r="E798"/>
      <c r="F798"/>
      <c r="G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48" customFormat="1" ht="20.100000000000001" customHeight="1" x14ac:dyDescent="0.25">
      <c r="A799" s="2"/>
      <c r="B799" s="2"/>
      <c r="C799" s="2"/>
      <c r="D799"/>
      <c r="E799"/>
      <c r="F799"/>
      <c r="G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48" customFormat="1" ht="20.100000000000001" customHeight="1" x14ac:dyDescent="0.25">
      <c r="A800" s="1"/>
      <c r="B800" s="1"/>
      <c r="C800" s="1"/>
      <c r="D800"/>
      <c r="E800"/>
      <c r="F800"/>
      <c r="G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48" customFormat="1" ht="20.100000000000001" customHeight="1" x14ac:dyDescent="0.25">
      <c r="A801" s="1"/>
      <c r="B801" s="1"/>
      <c r="C801" s="1"/>
      <c r="D801"/>
      <c r="E801"/>
      <c r="F801"/>
      <c r="G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48" customFormat="1" ht="20.100000000000001" customHeight="1" x14ac:dyDescent="0.25">
      <c r="A802"/>
      <c r="B802"/>
      <c r="C802"/>
      <c r="D802"/>
      <c r="E802"/>
      <c r="F802"/>
      <c r="G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48" customFormat="1" ht="20.100000000000001" customHeight="1" x14ac:dyDescent="0.25">
      <c r="A803" s="1"/>
      <c r="B803" s="1"/>
      <c r="C803" s="1"/>
      <c r="D803"/>
      <c r="E803"/>
      <c r="F803"/>
      <c r="G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48" customFormat="1" ht="20.100000000000001" customHeight="1" x14ac:dyDescent="0.25">
      <c r="A804"/>
      <c r="B804"/>
      <c r="C804"/>
      <c r="D804"/>
      <c r="E804"/>
      <c r="F804"/>
      <c r="G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48" customFormat="1" ht="20.100000000000001" customHeight="1" x14ac:dyDescent="0.25">
      <c r="A805"/>
      <c r="B805"/>
      <c r="C805"/>
      <c r="D805"/>
      <c r="E805"/>
      <c r="F805"/>
      <c r="G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48" customFormat="1" ht="20.100000000000001" customHeight="1" x14ac:dyDescent="0.25">
      <c r="A806" s="2"/>
      <c r="B806" s="2"/>
      <c r="C806" s="2"/>
      <c r="D806"/>
      <c r="E806"/>
      <c r="F806"/>
      <c r="G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48" customFormat="1" ht="20.100000000000001" customHeight="1" x14ac:dyDescent="0.25">
      <c r="A807" s="1"/>
      <c r="B807" s="1"/>
      <c r="C807" s="1"/>
      <c r="D807"/>
      <c r="E807"/>
      <c r="F807"/>
      <c r="G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48" customFormat="1" ht="20.100000000000001" customHeight="1" x14ac:dyDescent="0.25">
      <c r="A808" s="1"/>
      <c r="B808" s="1"/>
      <c r="C808" s="1"/>
      <c r="D808"/>
      <c r="E808"/>
      <c r="F808"/>
      <c r="G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48" customFormat="1" ht="20.100000000000001" customHeight="1" x14ac:dyDescent="0.25">
      <c r="A809"/>
      <c r="B809"/>
      <c r="C809"/>
      <c r="D809"/>
      <c r="E809"/>
      <c r="F809"/>
      <c r="G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48" customFormat="1" ht="20.100000000000001" customHeight="1" x14ac:dyDescent="0.25">
      <c r="A810" s="1"/>
      <c r="B810" s="1"/>
      <c r="C810" s="1"/>
      <c r="D810"/>
      <c r="E810"/>
      <c r="F810"/>
      <c r="G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48" customFormat="1" ht="20.100000000000001" customHeight="1" x14ac:dyDescent="0.25">
      <c r="A811"/>
      <c r="B811"/>
      <c r="C811"/>
      <c r="D811"/>
      <c r="E811"/>
      <c r="F811"/>
      <c r="G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48" customFormat="1" ht="20.100000000000001" customHeight="1" x14ac:dyDescent="0.25">
      <c r="A812"/>
      <c r="B812"/>
      <c r="C812"/>
      <c r="D812"/>
      <c r="E812"/>
      <c r="F812"/>
      <c r="G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48" customFormat="1" ht="20.100000000000001" customHeight="1" x14ac:dyDescent="0.25">
      <c r="A813" s="2"/>
      <c r="B813" s="2"/>
      <c r="C813" s="2"/>
      <c r="D813"/>
      <c r="E813"/>
      <c r="F813"/>
      <c r="G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48" customFormat="1" ht="20.100000000000001" customHeight="1" x14ac:dyDescent="0.25">
      <c r="A814" s="1"/>
      <c r="B814" s="1"/>
      <c r="C814" s="1"/>
      <c r="D814"/>
      <c r="E814"/>
      <c r="F814"/>
      <c r="G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48" customFormat="1" ht="20.100000000000001" customHeight="1" x14ac:dyDescent="0.25">
      <c r="A815" s="1"/>
      <c r="B815" s="1"/>
      <c r="C815" s="1"/>
      <c r="D815"/>
      <c r="E815"/>
      <c r="F815"/>
      <c r="G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48" customFormat="1" ht="20.100000000000001" customHeight="1" x14ac:dyDescent="0.25">
      <c r="A816"/>
      <c r="B816"/>
      <c r="C816"/>
      <c r="D816"/>
      <c r="E816"/>
      <c r="F816"/>
      <c r="G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48" customFormat="1" ht="20.100000000000001" customHeight="1" x14ac:dyDescent="0.25">
      <c r="A817" s="1"/>
      <c r="B817" s="1"/>
      <c r="C817" s="1"/>
      <c r="D817"/>
      <c r="E817"/>
      <c r="F817"/>
      <c r="G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48" customFormat="1" ht="20.100000000000001" customHeight="1" x14ac:dyDescent="0.25">
      <c r="A818"/>
      <c r="B818"/>
      <c r="C818"/>
      <c r="D818"/>
      <c r="E818"/>
      <c r="F818"/>
      <c r="G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48" customFormat="1" ht="20.100000000000001" customHeight="1" x14ac:dyDescent="0.25">
      <c r="A819"/>
      <c r="B819"/>
      <c r="C819"/>
      <c r="D819"/>
      <c r="E819"/>
      <c r="F819"/>
      <c r="G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48" customFormat="1" ht="20.100000000000001" customHeight="1" x14ac:dyDescent="0.25">
      <c r="A820" s="2"/>
      <c r="B820" s="2"/>
      <c r="C820" s="2"/>
      <c r="D820"/>
      <c r="E820"/>
      <c r="F820"/>
      <c r="G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48" customFormat="1" ht="20.100000000000001" customHeight="1" x14ac:dyDescent="0.25">
      <c r="A821" s="1"/>
      <c r="B821" s="1"/>
      <c r="C821" s="1"/>
      <c r="D821"/>
      <c r="E821"/>
      <c r="F821"/>
      <c r="G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48" customFormat="1" ht="20.100000000000001" customHeight="1" x14ac:dyDescent="0.25">
      <c r="A822" s="1"/>
      <c r="B822" s="1"/>
      <c r="C822" s="1"/>
      <c r="D822"/>
      <c r="E822"/>
      <c r="F822"/>
      <c r="G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48" customFormat="1" ht="20.100000000000001" customHeight="1" x14ac:dyDescent="0.25">
      <c r="A823"/>
      <c r="B823"/>
      <c r="C823"/>
      <c r="D823"/>
      <c r="E823"/>
      <c r="F823"/>
      <c r="G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48" customFormat="1" ht="20.100000000000001" customHeight="1" x14ac:dyDescent="0.25">
      <c r="A824" s="1"/>
      <c r="B824" s="1"/>
      <c r="C824" s="1"/>
      <c r="D824"/>
      <c r="E824"/>
      <c r="F824"/>
      <c r="G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48" customFormat="1" ht="20.100000000000001" customHeight="1" x14ac:dyDescent="0.25">
      <c r="A825"/>
      <c r="B825"/>
      <c r="C825"/>
      <c r="D825"/>
      <c r="E825"/>
      <c r="F825"/>
      <c r="G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48" customFormat="1" ht="20.100000000000001" customHeight="1" x14ac:dyDescent="0.25">
      <c r="A826"/>
      <c r="B826"/>
      <c r="C826"/>
      <c r="D826"/>
      <c r="E826"/>
      <c r="F826"/>
      <c r="G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48" customFormat="1" ht="20.100000000000001" customHeight="1" x14ac:dyDescent="0.25">
      <c r="A827" s="2"/>
      <c r="B827" s="2"/>
      <c r="C827" s="2"/>
      <c r="D827"/>
      <c r="E827"/>
      <c r="F827"/>
      <c r="G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48" customFormat="1" ht="20.100000000000001" customHeight="1" x14ac:dyDescent="0.25">
      <c r="A828" s="1"/>
      <c r="B828" s="1"/>
      <c r="C828" s="1"/>
      <c r="D828"/>
      <c r="E828"/>
      <c r="F828"/>
      <c r="G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48" customFormat="1" ht="20.100000000000001" customHeight="1" x14ac:dyDescent="0.25">
      <c r="A829" s="1"/>
      <c r="B829" s="1"/>
      <c r="C829" s="1"/>
      <c r="D829"/>
      <c r="E829"/>
      <c r="F829"/>
      <c r="G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48" customFormat="1" ht="20.100000000000001" customHeight="1" x14ac:dyDescent="0.25">
      <c r="A830"/>
      <c r="B830"/>
      <c r="C830"/>
      <c r="D830"/>
      <c r="E830"/>
      <c r="F830"/>
      <c r="G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48" customFormat="1" ht="20.100000000000001" customHeight="1" x14ac:dyDescent="0.25">
      <c r="A831" s="1"/>
      <c r="B831" s="1"/>
      <c r="C831" s="1"/>
      <c r="D831"/>
      <c r="E831"/>
      <c r="F831"/>
      <c r="G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48" customFormat="1" ht="20.100000000000001" customHeight="1" x14ac:dyDescent="0.25">
      <c r="A832"/>
      <c r="B832"/>
      <c r="C832"/>
      <c r="D832"/>
      <c r="E832"/>
      <c r="F832"/>
      <c r="G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48" customFormat="1" ht="20.100000000000001" customHeight="1" x14ac:dyDescent="0.25">
      <c r="A833"/>
      <c r="B833"/>
      <c r="C833"/>
      <c r="D833"/>
      <c r="E833"/>
      <c r="F833"/>
      <c r="G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48" customFormat="1" ht="20.100000000000001" customHeight="1" x14ac:dyDescent="0.25">
      <c r="A834" s="2"/>
      <c r="B834" s="2"/>
      <c r="C834" s="2"/>
      <c r="D834"/>
      <c r="E834"/>
      <c r="F834"/>
      <c r="G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48" customFormat="1" ht="20.100000000000001" customHeight="1" x14ac:dyDescent="0.25">
      <c r="A835" s="1"/>
      <c r="B835" s="1"/>
      <c r="C835" s="1"/>
      <c r="D835"/>
      <c r="E835"/>
      <c r="F835"/>
      <c r="G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48" customFormat="1" ht="20.100000000000001" customHeight="1" x14ac:dyDescent="0.25">
      <c r="A836" s="1"/>
      <c r="B836" s="1"/>
      <c r="C836" s="1"/>
      <c r="D836"/>
      <c r="E836"/>
      <c r="F836"/>
      <c r="G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48" customFormat="1" ht="20.100000000000001" customHeight="1" x14ac:dyDescent="0.25">
      <c r="A837"/>
      <c r="B837"/>
      <c r="C837"/>
      <c r="D837"/>
      <c r="E837"/>
      <c r="F837"/>
      <c r="G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48" customFormat="1" ht="20.100000000000001" customHeight="1" x14ac:dyDescent="0.25">
      <c r="A838" s="1"/>
      <c r="B838" s="1"/>
      <c r="C838" s="1"/>
      <c r="D838"/>
      <c r="E838"/>
      <c r="F838"/>
      <c r="G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48" customFormat="1" ht="20.100000000000001" customHeight="1" x14ac:dyDescent="0.25">
      <c r="A839"/>
      <c r="B839"/>
      <c r="C839"/>
      <c r="D839"/>
      <c r="E839"/>
      <c r="F839"/>
      <c r="G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48" customFormat="1" ht="20.100000000000001" customHeight="1" x14ac:dyDescent="0.25">
      <c r="A840"/>
      <c r="B840"/>
      <c r="C840"/>
      <c r="D840"/>
      <c r="E840"/>
      <c r="F840"/>
      <c r="G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48" customFormat="1" ht="20.100000000000001" customHeight="1" x14ac:dyDescent="0.25">
      <c r="A841" s="2"/>
      <c r="B841" s="2"/>
      <c r="C841" s="2"/>
      <c r="D841"/>
      <c r="E841"/>
      <c r="F841"/>
      <c r="G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48" customFormat="1" ht="20.100000000000001" customHeight="1" x14ac:dyDescent="0.25">
      <c r="A842" s="1"/>
      <c r="B842" s="1"/>
      <c r="C842" s="1"/>
      <c r="D842"/>
      <c r="E842"/>
      <c r="F842"/>
      <c r="G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48" customFormat="1" ht="20.100000000000001" customHeight="1" x14ac:dyDescent="0.25">
      <c r="A843" s="1"/>
      <c r="B843" s="1"/>
      <c r="C843" s="1"/>
      <c r="D843"/>
      <c r="E843"/>
      <c r="F843"/>
      <c r="G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48" customFormat="1" ht="20.100000000000001" customHeight="1" x14ac:dyDescent="0.25">
      <c r="A844"/>
      <c r="B844"/>
      <c r="C844"/>
      <c r="D844"/>
      <c r="E844"/>
      <c r="F844"/>
      <c r="G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48" customFormat="1" ht="20.100000000000001" customHeight="1" x14ac:dyDescent="0.25">
      <c r="A845" s="1"/>
      <c r="B845" s="1"/>
      <c r="C845" s="1"/>
      <c r="D845"/>
      <c r="E845"/>
      <c r="F845"/>
      <c r="G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48" customFormat="1" ht="20.100000000000001" customHeight="1" x14ac:dyDescent="0.25">
      <c r="A846"/>
      <c r="B846"/>
      <c r="C846"/>
      <c r="D846"/>
      <c r="E846"/>
      <c r="F846"/>
      <c r="G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48" customFormat="1" ht="20.100000000000001" customHeight="1" x14ac:dyDescent="0.25">
      <c r="A847"/>
      <c r="B847"/>
      <c r="C847"/>
      <c r="D847"/>
      <c r="E847"/>
      <c r="F847"/>
      <c r="G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48" customFormat="1" ht="20.100000000000001" customHeight="1" x14ac:dyDescent="0.25">
      <c r="A848" s="2"/>
      <c r="B848" s="2"/>
      <c r="C848" s="2"/>
      <c r="D848"/>
      <c r="E848"/>
      <c r="F848"/>
      <c r="G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48" customFormat="1" ht="20.100000000000001" customHeight="1" x14ac:dyDescent="0.25">
      <c r="A849" s="1"/>
      <c r="B849" s="1"/>
      <c r="C849" s="1"/>
      <c r="D849"/>
      <c r="E849"/>
      <c r="F849"/>
      <c r="G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48" customFormat="1" ht="20.100000000000001" customHeight="1" x14ac:dyDescent="0.25">
      <c r="A850" s="1"/>
      <c r="B850" s="1"/>
      <c r="C850" s="1"/>
      <c r="D850"/>
      <c r="E850"/>
      <c r="F850"/>
      <c r="G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48" customFormat="1" ht="20.100000000000001" customHeight="1" x14ac:dyDescent="0.25">
      <c r="A851"/>
      <c r="B851"/>
      <c r="C851"/>
      <c r="D851"/>
      <c r="E851"/>
      <c r="F851"/>
      <c r="G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48" customFormat="1" ht="20.100000000000001" customHeight="1" x14ac:dyDescent="0.25">
      <c r="A852" s="1"/>
      <c r="B852" s="1"/>
      <c r="C852" s="1"/>
      <c r="D852"/>
      <c r="E852"/>
      <c r="F852"/>
      <c r="G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48" customFormat="1" ht="20.100000000000001" customHeight="1" x14ac:dyDescent="0.25">
      <c r="A853"/>
      <c r="B853"/>
      <c r="C853"/>
      <c r="D853"/>
      <c r="E853"/>
      <c r="F853"/>
      <c r="G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48" customFormat="1" ht="20.100000000000001" customHeight="1" x14ac:dyDescent="0.25">
      <c r="A854"/>
      <c r="B854"/>
      <c r="C854"/>
      <c r="D854"/>
      <c r="E854"/>
      <c r="F854"/>
      <c r="G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48" customFormat="1" ht="20.100000000000001" customHeight="1" x14ac:dyDescent="0.25">
      <c r="A855" s="2"/>
      <c r="B855" s="2"/>
      <c r="C855" s="2"/>
      <c r="D855"/>
      <c r="E855"/>
      <c r="F855"/>
      <c r="G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48" customFormat="1" ht="20.100000000000001" customHeight="1" x14ac:dyDescent="0.25">
      <c r="A856" s="1"/>
      <c r="B856" s="1"/>
      <c r="C856" s="1"/>
      <c r="D856"/>
      <c r="E856"/>
      <c r="F856"/>
      <c r="G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48" customFormat="1" ht="20.100000000000001" customHeight="1" x14ac:dyDescent="0.25">
      <c r="A857" s="1"/>
      <c r="B857" s="1"/>
      <c r="C857" s="1"/>
      <c r="D857"/>
      <c r="E857"/>
      <c r="F857"/>
      <c r="G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48" customFormat="1" ht="20.100000000000001" customHeight="1" x14ac:dyDescent="0.25">
      <c r="A858"/>
      <c r="B858"/>
      <c r="C858"/>
      <c r="D858"/>
      <c r="E858"/>
      <c r="F858"/>
      <c r="G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48" customFormat="1" ht="20.100000000000001" customHeight="1" x14ac:dyDescent="0.25">
      <c r="A859" s="1"/>
      <c r="B859" s="1"/>
      <c r="C859" s="1"/>
      <c r="D859"/>
      <c r="E859"/>
      <c r="F859"/>
      <c r="G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48" customFormat="1" ht="20.100000000000001" customHeight="1" x14ac:dyDescent="0.25">
      <c r="A860"/>
      <c r="B860"/>
      <c r="C860"/>
      <c r="D860"/>
      <c r="E860"/>
      <c r="F860"/>
      <c r="G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48" customFormat="1" ht="20.100000000000001" customHeight="1" x14ac:dyDescent="0.25">
      <c r="A861"/>
      <c r="B861"/>
      <c r="C861"/>
      <c r="D861"/>
      <c r="E861"/>
      <c r="F861"/>
      <c r="G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48" customFormat="1" ht="20.100000000000001" customHeight="1" x14ac:dyDescent="0.25">
      <c r="A862" s="2"/>
      <c r="B862" s="2"/>
      <c r="C862" s="2"/>
      <c r="D862"/>
      <c r="E862"/>
      <c r="F862"/>
      <c r="G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48" customFormat="1" ht="20.100000000000001" customHeight="1" x14ac:dyDescent="0.25">
      <c r="A863" s="1"/>
      <c r="B863" s="1"/>
      <c r="C863" s="1"/>
      <c r="D863"/>
      <c r="E863"/>
      <c r="F863"/>
      <c r="G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48" customFormat="1" ht="20.100000000000001" customHeight="1" x14ac:dyDescent="0.25">
      <c r="A864" s="1"/>
      <c r="B864" s="1"/>
      <c r="C864" s="1"/>
      <c r="D864"/>
      <c r="E864"/>
      <c r="F864"/>
      <c r="G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48" customFormat="1" ht="20.100000000000001" customHeight="1" x14ac:dyDescent="0.25">
      <c r="A865"/>
      <c r="B865"/>
      <c r="C865"/>
      <c r="D865"/>
      <c r="E865"/>
      <c r="F865"/>
      <c r="G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48" customFormat="1" ht="20.100000000000001" customHeight="1" x14ac:dyDescent="0.25">
      <c r="A866" s="1"/>
      <c r="B866" s="1"/>
      <c r="C866" s="1"/>
      <c r="D866"/>
      <c r="E866"/>
      <c r="F866"/>
      <c r="G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48" customFormat="1" ht="20.100000000000001" customHeight="1" x14ac:dyDescent="0.25">
      <c r="A867"/>
      <c r="B867"/>
      <c r="C867"/>
      <c r="D867"/>
      <c r="E867"/>
      <c r="F867"/>
      <c r="G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48" customFormat="1" ht="20.100000000000001" customHeight="1" x14ac:dyDescent="0.25">
      <c r="A868"/>
      <c r="B868"/>
      <c r="C868"/>
      <c r="D868"/>
      <c r="E868"/>
      <c r="F868"/>
      <c r="G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48" customFormat="1" ht="20.100000000000001" customHeight="1" x14ac:dyDescent="0.25">
      <c r="A869" s="2"/>
      <c r="B869" s="2"/>
      <c r="C869" s="2"/>
      <c r="D869"/>
      <c r="E869"/>
      <c r="F869"/>
      <c r="G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48" customFormat="1" ht="20.100000000000001" customHeight="1" x14ac:dyDescent="0.25">
      <c r="A870" s="1"/>
      <c r="B870" s="1"/>
      <c r="C870" s="1"/>
      <c r="D870"/>
      <c r="E870"/>
      <c r="F870"/>
      <c r="G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48" customFormat="1" ht="20.100000000000001" customHeight="1" x14ac:dyDescent="0.25">
      <c r="A871" s="1"/>
      <c r="B871" s="1"/>
      <c r="C871" s="1"/>
      <c r="D871"/>
      <c r="E871"/>
      <c r="F871"/>
      <c r="G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48" customFormat="1" ht="20.100000000000001" customHeight="1" x14ac:dyDescent="0.25">
      <c r="A872"/>
      <c r="B872"/>
      <c r="C872"/>
      <c r="D872"/>
      <c r="E872"/>
      <c r="F872"/>
      <c r="G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48" customFormat="1" ht="20.100000000000001" customHeight="1" x14ac:dyDescent="0.25">
      <c r="A873" s="1"/>
      <c r="B873" s="1"/>
      <c r="C873" s="1"/>
      <c r="D873"/>
      <c r="E873"/>
      <c r="F873"/>
      <c r="G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48" customFormat="1" ht="20.100000000000001" customHeight="1" x14ac:dyDescent="0.25">
      <c r="A874"/>
      <c r="B874"/>
      <c r="C874"/>
      <c r="D874"/>
      <c r="E874"/>
      <c r="F874"/>
      <c r="G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48" customFormat="1" ht="20.100000000000001" customHeight="1" x14ac:dyDescent="0.25">
      <c r="A875"/>
      <c r="B875"/>
      <c r="C875"/>
      <c r="D875"/>
      <c r="E875"/>
      <c r="F875"/>
      <c r="G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48" customFormat="1" ht="20.100000000000001" customHeight="1" x14ac:dyDescent="0.25">
      <c r="A876" s="2"/>
      <c r="B876" s="2"/>
      <c r="C876" s="2"/>
      <c r="D876"/>
      <c r="E876"/>
      <c r="F876"/>
      <c r="G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48" customFormat="1" ht="20.100000000000001" customHeight="1" x14ac:dyDescent="0.25">
      <c r="A877" s="1"/>
      <c r="B877" s="1"/>
      <c r="C877" s="1"/>
      <c r="D877"/>
      <c r="E877"/>
      <c r="F877"/>
      <c r="G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48" customFormat="1" ht="20.100000000000001" customHeight="1" x14ac:dyDescent="0.25">
      <c r="A878" s="1"/>
      <c r="B878" s="1"/>
      <c r="C878" s="1"/>
      <c r="D878"/>
      <c r="E878"/>
      <c r="F878"/>
      <c r="G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48" customFormat="1" ht="20.100000000000001" customHeight="1" x14ac:dyDescent="0.25">
      <c r="A879"/>
      <c r="B879"/>
      <c r="C879"/>
      <c r="D879"/>
      <c r="E879"/>
      <c r="F879"/>
      <c r="G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48" customFormat="1" ht="20.100000000000001" customHeight="1" x14ac:dyDescent="0.25">
      <c r="A880" s="1"/>
      <c r="B880" s="1"/>
      <c r="C880" s="1"/>
      <c r="D880"/>
      <c r="E880"/>
      <c r="F880"/>
      <c r="G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48" customFormat="1" ht="20.100000000000001" customHeight="1" x14ac:dyDescent="0.25">
      <c r="A881"/>
      <c r="B881"/>
      <c r="C881"/>
      <c r="D881"/>
      <c r="E881"/>
      <c r="F881"/>
      <c r="G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48" customFormat="1" ht="20.100000000000001" customHeight="1" x14ac:dyDescent="0.25">
      <c r="A882"/>
      <c r="B882"/>
      <c r="C882"/>
      <c r="D882"/>
      <c r="E882"/>
      <c r="F882"/>
      <c r="G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48" customFormat="1" ht="20.100000000000001" customHeight="1" x14ac:dyDescent="0.25">
      <c r="A883" s="2"/>
      <c r="B883" s="2"/>
      <c r="C883" s="2"/>
      <c r="D883"/>
      <c r="E883"/>
      <c r="F883"/>
      <c r="G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48" customFormat="1" ht="20.100000000000001" customHeight="1" x14ac:dyDescent="0.25">
      <c r="A884" s="1"/>
      <c r="B884" s="1"/>
      <c r="C884" s="1"/>
      <c r="D884"/>
      <c r="E884"/>
      <c r="F884"/>
      <c r="G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48" customFormat="1" ht="20.100000000000001" customHeight="1" x14ac:dyDescent="0.25">
      <c r="A885" s="1"/>
      <c r="B885" s="1"/>
      <c r="C885" s="1"/>
      <c r="D885"/>
      <c r="E885"/>
      <c r="F885"/>
      <c r="G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48" customFormat="1" ht="20.100000000000001" customHeight="1" x14ac:dyDescent="0.25">
      <c r="A886"/>
      <c r="B886"/>
      <c r="C886"/>
      <c r="D886"/>
      <c r="E886"/>
      <c r="F886"/>
      <c r="G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48" customFormat="1" ht="20.100000000000001" customHeight="1" x14ac:dyDescent="0.25">
      <c r="A887" s="1"/>
      <c r="B887" s="1"/>
      <c r="C887" s="1"/>
      <c r="D887"/>
      <c r="E887"/>
      <c r="F887"/>
      <c r="G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48" customFormat="1" ht="20.100000000000001" customHeight="1" x14ac:dyDescent="0.25">
      <c r="A888"/>
      <c r="B888"/>
      <c r="C888"/>
      <c r="D888"/>
      <c r="E888"/>
      <c r="F888"/>
      <c r="G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48" customFormat="1" ht="20.100000000000001" customHeight="1" x14ac:dyDescent="0.25">
      <c r="A889"/>
      <c r="B889"/>
      <c r="C889"/>
      <c r="D889"/>
      <c r="E889"/>
      <c r="F889"/>
      <c r="G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48" customFormat="1" ht="20.100000000000001" customHeight="1" x14ac:dyDescent="0.25">
      <c r="A890" s="2"/>
      <c r="B890" s="2"/>
      <c r="C890" s="2"/>
      <c r="D890"/>
      <c r="E890"/>
      <c r="F890"/>
      <c r="G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48" customFormat="1" ht="20.100000000000001" customHeight="1" x14ac:dyDescent="0.25">
      <c r="A891" s="1"/>
      <c r="B891" s="1"/>
      <c r="C891" s="1"/>
      <c r="D891"/>
      <c r="E891"/>
      <c r="F891"/>
      <c r="G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48" customFormat="1" ht="20.100000000000001" customHeight="1" x14ac:dyDescent="0.25">
      <c r="A892" s="1"/>
      <c r="B892" s="1"/>
      <c r="C892" s="1"/>
      <c r="D892"/>
      <c r="E892"/>
      <c r="F892"/>
      <c r="G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48" customFormat="1" ht="20.100000000000001" customHeight="1" x14ac:dyDescent="0.25">
      <c r="A893"/>
      <c r="B893"/>
      <c r="C893"/>
      <c r="D893"/>
      <c r="E893"/>
      <c r="F893"/>
      <c r="G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48" customFormat="1" ht="20.100000000000001" customHeight="1" x14ac:dyDescent="0.25">
      <c r="A894" s="1"/>
      <c r="B894" s="1"/>
      <c r="C894" s="1"/>
      <c r="D894"/>
      <c r="E894"/>
      <c r="F894"/>
      <c r="G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48" customFormat="1" ht="20.100000000000001" customHeight="1" x14ac:dyDescent="0.25">
      <c r="A895"/>
      <c r="B895"/>
      <c r="C895"/>
      <c r="D895"/>
      <c r="E895"/>
      <c r="F895"/>
      <c r="G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48" customFormat="1" ht="20.100000000000001" customHeight="1" x14ac:dyDescent="0.25">
      <c r="A896"/>
      <c r="B896"/>
      <c r="C896"/>
      <c r="D896"/>
      <c r="E896"/>
      <c r="F896"/>
      <c r="G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48" customFormat="1" ht="20.100000000000001" customHeight="1" x14ac:dyDescent="0.25">
      <c r="A897" s="2"/>
      <c r="B897" s="2"/>
      <c r="C897" s="2"/>
      <c r="D897"/>
      <c r="E897"/>
      <c r="F897"/>
      <c r="G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48" customFormat="1" ht="20.100000000000001" customHeight="1" x14ac:dyDescent="0.25">
      <c r="A898"/>
      <c r="B898"/>
      <c r="C898"/>
      <c r="D898"/>
      <c r="E898"/>
      <c r="F898"/>
      <c r="G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48" customFormat="1" ht="20.100000000000001" customHeight="1" x14ac:dyDescent="0.25">
      <c r="A899"/>
      <c r="B899"/>
      <c r="C899"/>
      <c r="D899"/>
      <c r="E899"/>
      <c r="F899"/>
      <c r="G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48" customFormat="1" ht="20.100000000000001" customHeight="1" x14ac:dyDescent="0.25">
      <c r="A900"/>
      <c r="B900"/>
      <c r="C900"/>
      <c r="D900"/>
      <c r="E900"/>
      <c r="F900"/>
      <c r="G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48" customFormat="1" ht="20.100000000000001" customHeight="1" x14ac:dyDescent="0.25">
      <c r="A901"/>
      <c r="B901"/>
      <c r="C901"/>
      <c r="D901"/>
      <c r="E901"/>
      <c r="F901"/>
      <c r="G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48" customFormat="1" ht="20.100000000000001" customHeight="1" x14ac:dyDescent="0.25">
      <c r="A902"/>
      <c r="B902"/>
      <c r="C902"/>
      <c r="D902"/>
      <c r="E902"/>
      <c r="F902"/>
      <c r="G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48" customFormat="1" ht="20.100000000000001" customHeight="1" x14ac:dyDescent="0.25">
      <c r="A903"/>
      <c r="B903"/>
      <c r="C903"/>
      <c r="D903"/>
      <c r="E903"/>
      <c r="F903"/>
      <c r="G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48" customFormat="1" ht="20.100000000000001" customHeight="1" x14ac:dyDescent="0.25">
      <c r="A904"/>
      <c r="B904"/>
      <c r="C904"/>
      <c r="D904"/>
      <c r="E904"/>
      <c r="F904"/>
      <c r="G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48" customFormat="1" ht="20.100000000000001" customHeight="1" x14ac:dyDescent="0.25">
      <c r="A905"/>
      <c r="B905"/>
      <c r="C905"/>
      <c r="D905"/>
      <c r="E905"/>
      <c r="F905"/>
      <c r="G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48" customFormat="1" ht="20.100000000000001" customHeight="1" x14ac:dyDescent="0.25">
      <c r="A906"/>
      <c r="B906"/>
      <c r="C906"/>
      <c r="D906"/>
      <c r="E906"/>
      <c r="F906"/>
      <c r="G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48" customFormat="1" ht="20.100000000000001" customHeight="1" x14ac:dyDescent="0.25">
      <c r="A907"/>
      <c r="B907"/>
      <c r="C907"/>
      <c r="D907"/>
      <c r="E907"/>
      <c r="F907"/>
      <c r="G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48" customFormat="1" ht="20.100000000000001" customHeight="1" x14ac:dyDescent="0.25">
      <c r="A908"/>
      <c r="B908"/>
      <c r="C908"/>
      <c r="D908"/>
      <c r="E908"/>
      <c r="F908"/>
      <c r="G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48" customFormat="1" ht="20.100000000000001" customHeight="1" x14ac:dyDescent="0.25">
      <c r="A909"/>
      <c r="B909"/>
      <c r="C909"/>
      <c r="D909"/>
      <c r="E909"/>
      <c r="F909"/>
      <c r="G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48" customFormat="1" ht="20.100000000000001" customHeight="1" x14ac:dyDescent="0.25">
      <c r="A910"/>
      <c r="B910"/>
      <c r="C910"/>
      <c r="D910"/>
      <c r="E910"/>
      <c r="F910"/>
      <c r="G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48" customFormat="1" ht="20.100000000000001" customHeight="1" x14ac:dyDescent="0.25">
      <c r="A911"/>
      <c r="B911"/>
      <c r="C911"/>
      <c r="D911"/>
      <c r="E911"/>
      <c r="F911"/>
      <c r="G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48" customFormat="1" ht="20.100000000000001" customHeight="1" x14ac:dyDescent="0.25">
      <c r="A912"/>
      <c r="B912"/>
      <c r="C912"/>
      <c r="D912"/>
      <c r="E912"/>
      <c r="F912"/>
      <c r="G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48" customFormat="1" ht="20.100000000000001" customHeight="1" x14ac:dyDescent="0.25">
      <c r="A913"/>
      <c r="B913"/>
      <c r="C913"/>
      <c r="D913"/>
      <c r="E913"/>
      <c r="F913"/>
      <c r="G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48" customFormat="1" ht="20.100000000000001" customHeight="1" x14ac:dyDescent="0.25">
      <c r="A914"/>
      <c r="B914"/>
      <c r="C914"/>
      <c r="D914"/>
      <c r="E914"/>
      <c r="F914"/>
      <c r="G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48" customFormat="1" ht="20.100000000000001" customHeight="1" x14ac:dyDescent="0.25">
      <c r="A915"/>
      <c r="B915"/>
      <c r="C915"/>
      <c r="D915"/>
      <c r="E915"/>
      <c r="F915"/>
      <c r="G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48" customFormat="1" ht="20.100000000000001" customHeight="1" x14ac:dyDescent="0.25">
      <c r="A916"/>
      <c r="B916"/>
      <c r="C916"/>
      <c r="D916"/>
      <c r="E916"/>
      <c r="F916"/>
      <c r="G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</sheetData>
  <mergeCells count="67">
    <mergeCell ref="P8:Q8"/>
    <mergeCell ref="D9:F9"/>
    <mergeCell ref="P9:Q9"/>
    <mergeCell ref="D11:F11"/>
    <mergeCell ref="D16:F16"/>
    <mergeCell ref="D14:F14"/>
    <mergeCell ref="D10:F10"/>
    <mergeCell ref="D12:F12"/>
    <mergeCell ref="E1:J1"/>
    <mergeCell ref="D21:F21"/>
    <mergeCell ref="A1:D1"/>
    <mergeCell ref="D13:F13"/>
    <mergeCell ref="D8:F8"/>
    <mergeCell ref="D17:F17"/>
    <mergeCell ref="D18:F18"/>
    <mergeCell ref="D19:F19"/>
    <mergeCell ref="D20:F20"/>
    <mergeCell ref="E2:J2"/>
    <mergeCell ref="A4:J4"/>
    <mergeCell ref="R5:T5"/>
    <mergeCell ref="D6:F6"/>
    <mergeCell ref="P6:Q6"/>
    <mergeCell ref="D7:F7"/>
    <mergeCell ref="P7:Q7"/>
    <mergeCell ref="A5:J5"/>
    <mergeCell ref="P5:Q5"/>
    <mergeCell ref="D26:F26"/>
    <mergeCell ref="D35:F35"/>
    <mergeCell ref="D15:F15"/>
    <mergeCell ref="D36:F36"/>
    <mergeCell ref="D22:F22"/>
    <mergeCell ref="D24:F24"/>
    <mergeCell ref="A29:I29"/>
    <mergeCell ref="D33:F33"/>
    <mergeCell ref="D34:F34"/>
    <mergeCell ref="E3:J3"/>
    <mergeCell ref="C57:E57"/>
    <mergeCell ref="C58:E58"/>
    <mergeCell ref="C59:E59"/>
    <mergeCell ref="D45:F45"/>
    <mergeCell ref="D46:F46"/>
    <mergeCell ref="D47:F47"/>
    <mergeCell ref="D32:F32"/>
    <mergeCell ref="A56:F56"/>
    <mergeCell ref="D42:F42"/>
    <mergeCell ref="A48:I48"/>
    <mergeCell ref="D51:F51"/>
    <mergeCell ref="D52:F52"/>
    <mergeCell ref="D53:F53"/>
    <mergeCell ref="D39:F39"/>
    <mergeCell ref="D40:F40"/>
    <mergeCell ref="A64:E64"/>
    <mergeCell ref="A66:J66"/>
    <mergeCell ref="D38:F38"/>
    <mergeCell ref="D23:F23"/>
    <mergeCell ref="A70:J70"/>
    <mergeCell ref="A68:J68"/>
    <mergeCell ref="A69:J69"/>
    <mergeCell ref="A63:F63"/>
    <mergeCell ref="D41:F41"/>
    <mergeCell ref="D50:F50"/>
    <mergeCell ref="A43:I43"/>
    <mergeCell ref="C60:E60"/>
    <mergeCell ref="A61:E61"/>
    <mergeCell ref="H62:I62"/>
    <mergeCell ref="D37:F37"/>
    <mergeCell ref="D25:F25"/>
  </mergeCells>
  <printOptions horizontalCentered="1"/>
  <pageMargins left="0.43307086614173229" right="0.31496062992125984" top="0.74803149606299213" bottom="0.31496062992125984" header="0.31496062992125984" footer="0.23622047244094491"/>
  <pageSetup paperSize="9" fitToHeight="0" orientation="landscape" r:id="rId1"/>
  <ignoredErrors>
    <ignoredError sqref="H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86" zoomScaleNormal="86" workbookViewId="0">
      <selection activeCell="N33" sqref="N33"/>
    </sheetView>
  </sheetViews>
  <sheetFormatPr defaultColWidth="8.85546875" defaultRowHeight="15" x14ac:dyDescent="0.25"/>
  <cols>
    <col min="1" max="1" width="5.85546875" customWidth="1"/>
    <col min="4" max="4" width="12.140625" customWidth="1"/>
    <col min="5" max="5" width="10.85546875" customWidth="1"/>
  </cols>
  <sheetData>
    <row r="1" spans="1:10" ht="21" x14ac:dyDescent="0.35">
      <c r="A1" s="254" t="s">
        <v>82</v>
      </c>
      <c r="B1" s="254"/>
      <c r="C1" s="254"/>
      <c r="D1" s="254"/>
      <c r="E1" s="254"/>
      <c r="F1" s="254"/>
      <c r="G1" s="254"/>
      <c r="H1" s="254"/>
      <c r="I1" s="254"/>
    </row>
    <row r="3" spans="1:10" ht="15" customHeight="1" x14ac:dyDescent="0.25">
      <c r="A3" s="273" t="s">
        <v>57</v>
      </c>
      <c r="B3" s="273"/>
      <c r="C3" s="273"/>
      <c r="D3" s="273"/>
      <c r="E3" s="273"/>
      <c r="F3" s="273"/>
      <c r="G3" s="273"/>
      <c r="H3" s="273"/>
      <c r="I3" s="273"/>
      <c r="J3" s="28"/>
    </row>
    <row r="4" spans="1:10" ht="30" customHeight="1" x14ac:dyDescent="0.25">
      <c r="A4" s="25" t="s">
        <v>28</v>
      </c>
      <c r="B4" s="263" t="s">
        <v>58</v>
      </c>
      <c r="C4" s="263"/>
      <c r="D4" s="263"/>
      <c r="E4" s="263" t="s">
        <v>59</v>
      </c>
      <c r="F4" s="263"/>
      <c r="G4" s="25" t="s">
        <v>21</v>
      </c>
      <c r="H4" s="263" t="s">
        <v>60</v>
      </c>
      <c r="I4" s="263"/>
      <c r="J4" s="28"/>
    </row>
    <row r="5" spans="1:10" ht="30" customHeight="1" x14ac:dyDescent="0.25">
      <c r="A5" s="23">
        <v>1</v>
      </c>
      <c r="B5" s="256" t="s">
        <v>87</v>
      </c>
      <c r="C5" s="256"/>
      <c r="D5" s="256"/>
      <c r="E5" s="270">
        <v>45231</v>
      </c>
      <c r="F5" s="256"/>
      <c r="G5" s="23" t="s">
        <v>19</v>
      </c>
      <c r="H5" s="271">
        <v>2.8357085214027702</v>
      </c>
      <c r="I5" s="272"/>
      <c r="J5" s="28"/>
    </row>
    <row r="6" spans="1:10" ht="15" customHeight="1" x14ac:dyDescent="0.25">
      <c r="A6" s="23">
        <v>2</v>
      </c>
      <c r="B6" s="256" t="s">
        <v>24</v>
      </c>
      <c r="C6" s="256"/>
      <c r="D6" s="256"/>
      <c r="E6" s="270">
        <v>45231</v>
      </c>
      <c r="F6" s="256"/>
      <c r="G6" s="23" t="s">
        <v>19</v>
      </c>
      <c r="H6" s="271">
        <v>3.1843065534303499</v>
      </c>
      <c r="I6" s="272"/>
      <c r="J6" s="28"/>
    </row>
    <row r="7" spans="1:10" ht="15" customHeight="1" x14ac:dyDescent="0.25">
      <c r="A7" s="23">
        <v>3</v>
      </c>
      <c r="B7" s="256" t="s">
        <v>23</v>
      </c>
      <c r="C7" s="256"/>
      <c r="D7" s="256"/>
      <c r="E7" s="270">
        <v>45231</v>
      </c>
      <c r="F7" s="256"/>
      <c r="G7" s="23" t="s">
        <v>19</v>
      </c>
      <c r="H7" s="271">
        <v>3.9694370785778501</v>
      </c>
      <c r="I7" s="272"/>
      <c r="J7" s="28"/>
    </row>
    <row r="8" spans="1:10" x14ac:dyDescent="0.25">
      <c r="A8" s="17"/>
      <c r="B8" s="28"/>
      <c r="C8" s="28"/>
      <c r="D8" s="28"/>
      <c r="E8" s="28"/>
      <c r="F8" s="28"/>
      <c r="G8" s="28"/>
      <c r="H8" s="28"/>
      <c r="I8" s="28"/>
      <c r="J8" s="28"/>
    </row>
    <row r="9" spans="1:10" ht="15" customHeight="1" x14ac:dyDescent="0.25">
      <c r="A9" s="274" t="s">
        <v>61</v>
      </c>
      <c r="B9" s="274"/>
      <c r="C9" s="274"/>
      <c r="D9" s="274"/>
      <c r="E9" s="274"/>
      <c r="F9" s="274"/>
      <c r="G9" s="274"/>
      <c r="H9" s="28"/>
      <c r="I9" s="28"/>
      <c r="J9" s="28"/>
    </row>
    <row r="10" spans="1:10" ht="15" customHeight="1" x14ac:dyDescent="0.25">
      <c r="A10" s="274" t="s">
        <v>74</v>
      </c>
      <c r="B10" s="274"/>
      <c r="C10" s="274"/>
      <c r="D10" s="274"/>
      <c r="E10" s="274"/>
      <c r="F10" s="274"/>
      <c r="G10" s="274"/>
      <c r="H10" s="28"/>
      <c r="I10" s="28"/>
      <c r="J10" s="28"/>
    </row>
    <row r="11" spans="1:10" x14ac:dyDescent="0.25">
      <c r="A11" s="274" t="s">
        <v>75</v>
      </c>
      <c r="B11" s="274"/>
      <c r="C11" s="274"/>
      <c r="D11" s="274"/>
      <c r="E11" s="274"/>
      <c r="F11" s="274"/>
      <c r="G11" s="274"/>
      <c r="H11" s="28"/>
      <c r="I11" s="28"/>
      <c r="J11" s="28"/>
    </row>
    <row r="12" spans="1:10" x14ac:dyDescent="0.25">
      <c r="A12" s="263" t="s">
        <v>62</v>
      </c>
      <c r="B12" s="263"/>
      <c r="C12" s="263"/>
      <c r="D12" s="263"/>
      <c r="E12" s="263" t="s">
        <v>63</v>
      </c>
      <c r="F12" s="263"/>
      <c r="G12" s="263"/>
      <c r="H12" s="28"/>
      <c r="I12" s="28"/>
      <c r="J12" s="28"/>
    </row>
    <row r="13" spans="1:10" x14ac:dyDescent="0.25">
      <c r="A13" s="27">
        <v>1</v>
      </c>
      <c r="B13" s="267" t="s">
        <v>76</v>
      </c>
      <c r="C13" s="267"/>
      <c r="D13" s="119">
        <v>41821</v>
      </c>
      <c r="E13" s="266">
        <v>270.23700000000002</v>
      </c>
      <c r="F13" s="266"/>
      <c r="G13" s="266"/>
      <c r="H13" s="28"/>
      <c r="I13" s="28"/>
      <c r="J13" s="28"/>
    </row>
    <row r="14" spans="1:10" x14ac:dyDescent="0.25">
      <c r="A14" s="27">
        <v>2</v>
      </c>
      <c r="B14" s="267" t="s">
        <v>77</v>
      </c>
      <c r="C14" s="267"/>
      <c r="D14" s="37">
        <v>45231</v>
      </c>
      <c r="E14" s="268">
        <v>559.39599999999996</v>
      </c>
      <c r="F14" s="268"/>
      <c r="G14" s="268"/>
      <c r="H14" s="28"/>
      <c r="I14" s="28"/>
      <c r="J14" s="28"/>
    </row>
    <row r="15" spans="1:10" x14ac:dyDescent="0.25">
      <c r="A15" s="27">
        <v>3</v>
      </c>
      <c r="B15" s="267" t="s">
        <v>78</v>
      </c>
      <c r="C15" s="267"/>
      <c r="D15" s="50">
        <v>286</v>
      </c>
      <c r="E15" s="269"/>
      <c r="F15" s="269"/>
      <c r="G15" s="269"/>
      <c r="H15" s="28"/>
      <c r="I15" s="28"/>
      <c r="J15" s="28"/>
    </row>
    <row r="16" spans="1:10" x14ac:dyDescent="0.25">
      <c r="A16" s="264" t="s">
        <v>79</v>
      </c>
      <c r="B16" s="264"/>
      <c r="C16" s="264"/>
      <c r="D16" s="264"/>
      <c r="E16" s="265">
        <f>((26.939+(0.253*D15))*(E14/E13))</f>
        <v>205.54677787275611</v>
      </c>
      <c r="F16" s="265"/>
      <c r="G16" s="265"/>
      <c r="H16" s="28"/>
      <c r="I16" s="28"/>
      <c r="J16" s="28"/>
    </row>
    <row r="17" spans="1:10" x14ac:dyDescent="0.25">
      <c r="A17" s="19"/>
      <c r="B17" s="20"/>
      <c r="C17" s="20"/>
      <c r="D17" s="20"/>
      <c r="E17" s="21"/>
      <c r="F17" s="21"/>
      <c r="G17" s="21"/>
      <c r="H17" s="28"/>
      <c r="I17" s="28"/>
      <c r="J17" s="28"/>
    </row>
    <row r="18" spans="1:10" ht="15" customHeight="1" x14ac:dyDescent="0.25">
      <c r="A18" s="260" t="s">
        <v>64</v>
      </c>
      <c r="B18" s="261"/>
      <c r="C18" s="261"/>
      <c r="D18" s="261"/>
      <c r="E18" s="261"/>
      <c r="F18" s="261"/>
      <c r="G18" s="261"/>
      <c r="H18" s="261"/>
      <c r="I18" s="261"/>
      <c r="J18" s="262"/>
    </row>
    <row r="19" spans="1:10" ht="30" customHeight="1" x14ac:dyDescent="0.25">
      <c r="A19" s="25" t="s">
        <v>28</v>
      </c>
      <c r="B19" s="263" t="s">
        <v>58</v>
      </c>
      <c r="C19" s="263"/>
      <c r="D19" s="263"/>
      <c r="E19" s="25" t="s">
        <v>65</v>
      </c>
      <c r="F19" s="263" t="s">
        <v>66</v>
      </c>
      <c r="G19" s="263"/>
      <c r="H19" s="263"/>
      <c r="I19" s="263" t="s">
        <v>67</v>
      </c>
      <c r="J19" s="263"/>
    </row>
    <row r="20" spans="1:10" ht="30" customHeight="1" x14ac:dyDescent="0.25">
      <c r="A20" s="23">
        <v>1</v>
      </c>
      <c r="B20" s="256" t="s">
        <v>87</v>
      </c>
      <c r="C20" s="256"/>
      <c r="D20" s="256"/>
      <c r="E20" s="18">
        <v>0.17</v>
      </c>
      <c r="F20" s="256" t="s">
        <v>68</v>
      </c>
      <c r="G20" s="256"/>
      <c r="H20" s="256"/>
      <c r="I20" s="257">
        <f>(H5*1000)/(1-E20)</f>
        <v>3416.5162908467114</v>
      </c>
      <c r="J20" s="257"/>
    </row>
    <row r="21" spans="1:10" ht="15" customHeight="1" x14ac:dyDescent="0.25">
      <c r="A21" s="23">
        <v>2</v>
      </c>
      <c r="B21" s="256" t="s">
        <v>24</v>
      </c>
      <c r="C21" s="256"/>
      <c r="D21" s="256"/>
      <c r="E21" s="18">
        <v>0.17</v>
      </c>
      <c r="F21" s="256" t="s">
        <v>68</v>
      </c>
      <c r="G21" s="256"/>
      <c r="H21" s="256"/>
      <c r="I21" s="257">
        <f>(H6*1000)/(1-E21)</f>
        <v>3836.5139197956028</v>
      </c>
      <c r="J21" s="257"/>
    </row>
    <row r="22" spans="1:10" ht="15" customHeight="1" x14ac:dyDescent="0.25">
      <c r="A22" s="23">
        <v>3</v>
      </c>
      <c r="B22" s="256" t="s">
        <v>23</v>
      </c>
      <c r="C22" s="256"/>
      <c r="D22" s="256"/>
      <c r="E22" s="18">
        <v>0.17</v>
      </c>
      <c r="F22" s="256" t="s">
        <v>68</v>
      </c>
      <c r="G22" s="256"/>
      <c r="H22" s="256"/>
      <c r="I22" s="257">
        <f>(H7*1000)/(1-E22)</f>
        <v>4782.4543115395791</v>
      </c>
      <c r="J22" s="257"/>
    </row>
    <row r="23" spans="1:10" x14ac:dyDescent="0.25">
      <c r="A23" s="26"/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5" customHeight="1" x14ac:dyDescent="0.25">
      <c r="A24" s="260" t="s">
        <v>69</v>
      </c>
      <c r="B24" s="261"/>
      <c r="C24" s="261"/>
      <c r="D24" s="261"/>
      <c r="E24" s="261"/>
      <c r="F24" s="261"/>
      <c r="G24" s="261"/>
      <c r="H24" s="261"/>
      <c r="I24" s="261"/>
      <c r="J24" s="262"/>
    </row>
    <row r="25" spans="1:10" ht="30" customHeight="1" x14ac:dyDescent="0.25">
      <c r="A25" s="25" t="s">
        <v>28</v>
      </c>
      <c r="B25" s="263" t="s">
        <v>58</v>
      </c>
      <c r="C25" s="263"/>
      <c r="D25" s="263"/>
      <c r="E25" s="25" t="s">
        <v>65</v>
      </c>
      <c r="F25" s="263" t="s">
        <v>66</v>
      </c>
      <c r="G25" s="263"/>
      <c r="H25" s="263"/>
      <c r="I25" s="263" t="s">
        <v>67</v>
      </c>
      <c r="J25" s="263"/>
    </row>
    <row r="26" spans="1:10" ht="27.75" customHeight="1" x14ac:dyDescent="0.25">
      <c r="A26" s="23">
        <v>1</v>
      </c>
      <c r="B26" s="256" t="s">
        <v>87</v>
      </c>
      <c r="C26" s="256"/>
      <c r="D26" s="256"/>
      <c r="E26" s="18">
        <v>0.1769</v>
      </c>
      <c r="F26" s="256" t="s">
        <v>70</v>
      </c>
      <c r="G26" s="256"/>
      <c r="H26" s="256"/>
      <c r="I26" s="257">
        <f>I20*(1+E26)</f>
        <v>4020.898022697495</v>
      </c>
      <c r="J26" s="257"/>
    </row>
    <row r="27" spans="1:10" ht="15" customHeight="1" x14ac:dyDescent="0.25">
      <c r="A27" s="23">
        <v>2</v>
      </c>
      <c r="B27" s="256" t="s">
        <v>24</v>
      </c>
      <c r="C27" s="256"/>
      <c r="D27" s="256"/>
      <c r="E27" s="18">
        <v>0.1769</v>
      </c>
      <c r="F27" s="256" t="s">
        <v>70</v>
      </c>
      <c r="G27" s="256"/>
      <c r="H27" s="256"/>
      <c r="I27" s="257">
        <f>I21*(1+E27)</f>
        <v>4515.1932322074454</v>
      </c>
      <c r="J27" s="257"/>
    </row>
    <row r="28" spans="1:10" ht="15" customHeight="1" x14ac:dyDescent="0.25">
      <c r="A28" s="23">
        <v>3</v>
      </c>
      <c r="B28" s="256" t="s">
        <v>23</v>
      </c>
      <c r="C28" s="256"/>
      <c r="D28" s="256"/>
      <c r="E28" s="18">
        <v>0.1769</v>
      </c>
      <c r="F28" s="256" t="s">
        <v>70</v>
      </c>
      <c r="G28" s="256"/>
      <c r="H28" s="256"/>
      <c r="I28" s="257">
        <f>I22*(1+E28)</f>
        <v>5628.470479250931</v>
      </c>
      <c r="J28" s="257"/>
    </row>
    <row r="29" spans="1:10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0" ht="15" customHeight="1" x14ac:dyDescent="0.25">
      <c r="A30" s="260" t="s">
        <v>71</v>
      </c>
      <c r="B30" s="261"/>
      <c r="C30" s="261"/>
      <c r="D30" s="261"/>
      <c r="E30" s="261"/>
      <c r="F30" s="261"/>
      <c r="G30" s="261"/>
      <c r="H30" s="261"/>
      <c r="I30" s="261"/>
      <c r="J30" s="262"/>
    </row>
    <row r="31" spans="1:10" ht="30" x14ac:dyDescent="0.25">
      <c r="A31" s="25" t="s">
        <v>28</v>
      </c>
      <c r="B31" s="263" t="s">
        <v>58</v>
      </c>
      <c r="C31" s="263"/>
      <c r="D31" s="263"/>
      <c r="E31" s="25" t="s">
        <v>72</v>
      </c>
      <c r="F31" s="263" t="s">
        <v>73</v>
      </c>
      <c r="G31" s="263"/>
      <c r="H31" s="263"/>
      <c r="I31" s="263" t="s">
        <v>67</v>
      </c>
      <c r="J31" s="263"/>
    </row>
    <row r="32" spans="1:10" ht="31.5" customHeight="1" x14ac:dyDescent="0.25">
      <c r="A32" s="23">
        <v>1</v>
      </c>
      <c r="B32" s="256" t="s">
        <v>87</v>
      </c>
      <c r="C32" s="256"/>
      <c r="D32" s="256"/>
      <c r="E32" s="24">
        <f>E16</f>
        <v>205.54677787275611</v>
      </c>
      <c r="F32" s="257">
        <f>I26</f>
        <v>4020.898022697495</v>
      </c>
      <c r="G32" s="257"/>
      <c r="H32" s="257"/>
      <c r="I32" s="258">
        <f>E32+F32</f>
        <v>4226.4448005702507</v>
      </c>
      <c r="J32" s="259"/>
    </row>
    <row r="33" spans="1:15" ht="15" customHeight="1" x14ac:dyDescent="0.25">
      <c r="A33" s="23">
        <v>2</v>
      </c>
      <c r="B33" s="256" t="s">
        <v>24</v>
      </c>
      <c r="C33" s="256"/>
      <c r="D33" s="256"/>
      <c r="E33" s="24">
        <f>E16</f>
        <v>205.54677787275611</v>
      </c>
      <c r="F33" s="257">
        <f>I27</f>
        <v>4515.1932322074454</v>
      </c>
      <c r="G33" s="257"/>
      <c r="H33" s="257"/>
      <c r="I33" s="258">
        <f t="shared" ref="I33:I34" si="0">E33+F33</f>
        <v>4720.7400100802015</v>
      </c>
      <c r="J33" s="259"/>
    </row>
    <row r="34" spans="1:15" ht="15" customHeight="1" x14ac:dyDescent="0.25">
      <c r="A34" s="23">
        <v>3</v>
      </c>
      <c r="B34" s="256" t="s">
        <v>23</v>
      </c>
      <c r="C34" s="256"/>
      <c r="D34" s="256"/>
      <c r="E34" s="24">
        <f>E16</f>
        <v>205.54677787275611</v>
      </c>
      <c r="F34" s="257">
        <f>I28</f>
        <v>5628.470479250931</v>
      </c>
      <c r="G34" s="257"/>
      <c r="H34" s="257"/>
      <c r="I34" s="258">
        <f t="shared" si="0"/>
        <v>5834.0172571236872</v>
      </c>
      <c r="J34" s="259"/>
    </row>
    <row r="36" spans="1:15" ht="15.75" x14ac:dyDescent="0.25">
      <c r="A36" s="255" t="s">
        <v>256</v>
      </c>
      <c r="B36" s="255"/>
      <c r="C36" s="255"/>
      <c r="D36" s="255"/>
      <c r="E36" s="255"/>
      <c r="F36" s="255"/>
      <c r="G36" s="255"/>
      <c r="H36" s="255"/>
      <c r="I36" s="255"/>
      <c r="J36" s="255"/>
      <c r="K36" s="35"/>
      <c r="L36" s="35"/>
      <c r="M36" s="35"/>
      <c r="N36" s="35"/>
      <c r="O36" s="35"/>
    </row>
    <row r="38" spans="1:15" ht="15.75" x14ac:dyDescent="0.25">
      <c r="A38" s="221" t="s">
        <v>84</v>
      </c>
      <c r="B38" s="221"/>
      <c r="C38" s="221"/>
      <c r="D38" s="221"/>
      <c r="E38" s="221"/>
      <c r="F38" s="221"/>
      <c r="G38" s="221"/>
      <c r="H38" s="221"/>
      <c r="I38" s="221"/>
      <c r="J38" s="221"/>
      <c r="K38" s="36"/>
      <c r="L38" s="36"/>
      <c r="M38" s="36"/>
      <c r="N38" s="36"/>
      <c r="O38" s="36"/>
    </row>
    <row r="39" spans="1:15" ht="15.75" x14ac:dyDescent="0.25">
      <c r="A39" s="217" t="s">
        <v>83</v>
      </c>
      <c r="B39" s="217"/>
      <c r="C39" s="217"/>
      <c r="D39" s="217"/>
      <c r="E39" s="217"/>
      <c r="F39" s="217"/>
      <c r="G39" s="217"/>
      <c r="H39" s="217"/>
      <c r="I39" s="217"/>
      <c r="J39" s="217"/>
      <c r="K39" s="35"/>
      <c r="L39" s="35"/>
      <c r="M39" s="35"/>
      <c r="N39" s="35"/>
      <c r="O39" s="35"/>
    </row>
    <row r="40" spans="1:15" ht="15.75" x14ac:dyDescent="0.25">
      <c r="A40" s="217" t="s">
        <v>240</v>
      </c>
      <c r="B40" s="217"/>
      <c r="C40" s="217"/>
      <c r="D40" s="217"/>
      <c r="E40" s="217"/>
      <c r="F40" s="217"/>
      <c r="G40" s="217"/>
      <c r="H40" s="217"/>
      <c r="I40" s="217"/>
      <c r="J40" s="217"/>
      <c r="K40" s="35"/>
      <c r="L40" s="35"/>
      <c r="M40" s="35"/>
      <c r="N40" s="35"/>
      <c r="O40" s="35"/>
    </row>
  </sheetData>
  <mergeCells count="70">
    <mergeCell ref="A9:G9"/>
    <mergeCell ref="A10:G10"/>
    <mergeCell ref="A11:G11"/>
    <mergeCell ref="A12:D12"/>
    <mergeCell ref="E12:G12"/>
    <mergeCell ref="A3:I3"/>
    <mergeCell ref="B4:D4"/>
    <mergeCell ref="E4:F4"/>
    <mergeCell ref="H4:I4"/>
    <mergeCell ref="B5:D5"/>
    <mergeCell ref="E5:F5"/>
    <mergeCell ref="B6:D6"/>
    <mergeCell ref="E6:F6"/>
    <mergeCell ref="B7:D7"/>
    <mergeCell ref="E7:F7"/>
    <mergeCell ref="H5:I5"/>
    <mergeCell ref="H6:I6"/>
    <mergeCell ref="H7:I7"/>
    <mergeCell ref="E13:G13"/>
    <mergeCell ref="B14:C14"/>
    <mergeCell ref="E14:G14"/>
    <mergeCell ref="B15:C15"/>
    <mergeCell ref="E15:G15"/>
    <mergeCell ref="B13:C13"/>
    <mergeCell ref="A16:D16"/>
    <mergeCell ref="E16:G16"/>
    <mergeCell ref="B20:D20"/>
    <mergeCell ref="F20:H20"/>
    <mergeCell ref="I20:J20"/>
    <mergeCell ref="A18:J18"/>
    <mergeCell ref="B19:D19"/>
    <mergeCell ref="F19:H19"/>
    <mergeCell ref="I19:J19"/>
    <mergeCell ref="B21:D21"/>
    <mergeCell ref="F21:H21"/>
    <mergeCell ref="I21:J21"/>
    <mergeCell ref="B22:D22"/>
    <mergeCell ref="F22:H22"/>
    <mergeCell ref="I22:J22"/>
    <mergeCell ref="A24:J24"/>
    <mergeCell ref="B25:D25"/>
    <mergeCell ref="F25:H25"/>
    <mergeCell ref="I25:J25"/>
    <mergeCell ref="B26:D26"/>
    <mergeCell ref="F26:H26"/>
    <mergeCell ref="I26:J26"/>
    <mergeCell ref="F31:H31"/>
    <mergeCell ref="I31:J31"/>
    <mergeCell ref="B27:D27"/>
    <mergeCell ref="F27:H27"/>
    <mergeCell ref="I27:J27"/>
    <mergeCell ref="B28:D28"/>
    <mergeCell ref="F28:H28"/>
    <mergeCell ref="I28:J28"/>
    <mergeCell ref="A1:I1"/>
    <mergeCell ref="A36:J36"/>
    <mergeCell ref="A39:J39"/>
    <mergeCell ref="A40:J40"/>
    <mergeCell ref="A38:J38"/>
    <mergeCell ref="B34:D34"/>
    <mergeCell ref="F34:H34"/>
    <mergeCell ref="I34:J34"/>
    <mergeCell ref="B32:D32"/>
    <mergeCell ref="F32:H32"/>
    <mergeCell ref="I32:J32"/>
    <mergeCell ref="B33:D33"/>
    <mergeCell ref="F33:H33"/>
    <mergeCell ref="I33:J33"/>
    <mergeCell ref="A30:J30"/>
    <mergeCell ref="B31:D31"/>
  </mergeCells>
  <pageMargins left="0.51181102362204722" right="0.51181102362204722" top="0.78740157480314965" bottom="0.78740157480314965" header="0.31496062992125984" footer="0.31496062992125984"/>
  <pageSetup paperSize="9" scale="99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workbookViewId="0">
      <selection activeCell="O49" sqref="O49"/>
    </sheetView>
  </sheetViews>
  <sheetFormatPr defaultColWidth="8.85546875" defaultRowHeight="15" x14ac:dyDescent="0.25"/>
  <cols>
    <col min="1" max="1" width="14.42578125" bestFit="1" customWidth="1"/>
    <col min="2" max="3" width="14.42578125" customWidth="1"/>
    <col min="4" max="4" width="35.42578125" customWidth="1"/>
    <col min="5" max="8" width="3.7109375" customWidth="1"/>
    <col min="9" max="9" width="17.85546875" customWidth="1"/>
    <col min="10" max="10" width="14.5703125" customWidth="1"/>
    <col min="11" max="20" width="3.7109375" customWidth="1"/>
    <col min="21" max="21" width="18.7109375" customWidth="1"/>
    <col min="22" max="22" width="17.28515625" customWidth="1"/>
    <col min="23" max="23" width="8.28515625" customWidth="1"/>
    <col min="24" max="24" width="15.42578125" customWidth="1"/>
  </cols>
  <sheetData>
    <row r="1" spans="1:22" x14ac:dyDescent="0.25">
      <c r="A1" s="135"/>
      <c r="B1" s="136"/>
      <c r="C1" s="136"/>
      <c r="D1" s="136"/>
      <c r="E1" s="293" t="s">
        <v>88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4"/>
    </row>
    <row r="2" spans="1:22" x14ac:dyDescent="0.25">
      <c r="A2" s="137"/>
      <c r="B2" s="161"/>
      <c r="C2" s="161"/>
      <c r="D2" s="138"/>
      <c r="E2" s="295" t="s">
        <v>234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6"/>
    </row>
    <row r="3" spans="1:22" x14ac:dyDescent="0.25">
      <c r="A3" s="137"/>
      <c r="B3" s="161"/>
      <c r="C3" s="161"/>
      <c r="D3" s="139"/>
      <c r="E3" s="295" t="s">
        <v>93</v>
      </c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6"/>
    </row>
    <row r="4" spans="1:22" ht="19.5" customHeight="1" thickBot="1" x14ac:dyDescent="0.3">
      <c r="A4" s="140"/>
      <c r="B4" s="178"/>
      <c r="C4" s="178"/>
      <c r="D4" s="141"/>
      <c r="E4" s="297" t="s">
        <v>205</v>
      </c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8"/>
    </row>
    <row r="5" spans="1:22" x14ac:dyDescent="0.25">
      <c r="A5" s="148" t="s">
        <v>28</v>
      </c>
      <c r="B5" s="306" t="s">
        <v>206</v>
      </c>
      <c r="C5" s="307"/>
      <c r="D5" s="308"/>
      <c r="E5" s="299" t="s">
        <v>207</v>
      </c>
      <c r="F5" s="300"/>
      <c r="G5" s="300"/>
      <c r="H5" s="301"/>
      <c r="I5" s="151" t="s">
        <v>208</v>
      </c>
      <c r="J5" s="149" t="s">
        <v>209</v>
      </c>
    </row>
    <row r="6" spans="1:22" ht="15" customHeight="1" x14ac:dyDescent="0.25">
      <c r="A6" s="159">
        <v>1</v>
      </c>
      <c r="B6" s="191" t="s">
        <v>145</v>
      </c>
      <c r="C6" s="192"/>
      <c r="D6" s="193"/>
      <c r="E6" s="290">
        <v>1</v>
      </c>
      <c r="F6" s="291"/>
      <c r="G6" s="291"/>
      <c r="H6" s="292"/>
      <c r="I6" s="152">
        <f>ORÇAMENTO!F58</f>
        <v>16231.588331500001</v>
      </c>
      <c r="J6" s="143">
        <f>I6/$I$44</f>
        <v>5.5371843684731407E-2</v>
      </c>
      <c r="K6" s="155"/>
    </row>
    <row r="7" spans="1:22" ht="15" customHeight="1" x14ac:dyDescent="0.25">
      <c r="A7" s="159">
        <v>2</v>
      </c>
      <c r="B7" s="191" t="s">
        <v>147</v>
      </c>
      <c r="C7" s="192"/>
      <c r="D7" s="193"/>
      <c r="E7" s="290">
        <f>E6</f>
        <v>1</v>
      </c>
      <c r="F7" s="291"/>
      <c r="G7" s="291"/>
      <c r="H7" s="292"/>
      <c r="I7" s="153">
        <f>ORÇAMENTO!F59</f>
        <v>5627.9132240000008</v>
      </c>
      <c r="J7" s="143">
        <f t="shared" ref="J7:J43" si="0">I7/$I$44</f>
        <v>1.9198856263856621E-2</v>
      </c>
      <c r="K7" s="155"/>
    </row>
    <row r="8" spans="1:22" ht="15" customHeight="1" x14ac:dyDescent="0.25">
      <c r="A8" s="159">
        <v>3</v>
      </c>
      <c r="B8" s="191" t="s">
        <v>149</v>
      </c>
      <c r="C8" s="192"/>
      <c r="D8" s="193"/>
      <c r="E8" s="290">
        <v>1</v>
      </c>
      <c r="F8" s="291"/>
      <c r="G8" s="291"/>
      <c r="H8" s="292"/>
      <c r="I8" s="153">
        <f>ORÇAMENTO!F60</f>
        <v>10882.984399999999</v>
      </c>
      <c r="J8" s="143">
        <f t="shared" si="0"/>
        <v>3.7125812872589141E-2</v>
      </c>
    </row>
    <row r="9" spans="1:22" ht="15" customHeight="1" x14ac:dyDescent="0.25">
      <c r="A9" s="159">
        <v>4</v>
      </c>
      <c r="B9" s="191" t="s">
        <v>171</v>
      </c>
      <c r="C9" s="192"/>
      <c r="D9" s="193"/>
      <c r="E9" s="290">
        <v>1</v>
      </c>
      <c r="F9" s="291"/>
      <c r="G9" s="291"/>
      <c r="H9" s="292"/>
      <c r="I9" s="153">
        <f>ORÇAMENTO!J7</f>
        <v>401.14440000000002</v>
      </c>
      <c r="J9" s="143">
        <f t="shared" si="0"/>
        <v>1.3684492582096367E-3</v>
      </c>
    </row>
    <row r="10" spans="1:22" ht="15" customHeight="1" x14ac:dyDescent="0.25">
      <c r="A10" s="159">
        <v>5</v>
      </c>
      <c r="B10" s="191" t="s">
        <v>13</v>
      </c>
      <c r="C10" s="192"/>
      <c r="D10" s="193"/>
      <c r="E10" s="290">
        <v>1</v>
      </c>
      <c r="F10" s="291"/>
      <c r="G10" s="291"/>
      <c r="H10" s="292"/>
      <c r="I10" s="153">
        <f>ORÇAMENTO!J8</f>
        <v>423.43020000000001</v>
      </c>
      <c r="J10" s="143">
        <f t="shared" si="0"/>
        <v>1.4444742169990609E-3</v>
      </c>
    </row>
    <row r="11" spans="1:22" ht="15" customHeight="1" x14ac:dyDescent="0.25">
      <c r="A11" s="159">
        <v>6</v>
      </c>
      <c r="B11" s="191" t="s">
        <v>161</v>
      </c>
      <c r="C11" s="192"/>
      <c r="D11" s="193"/>
      <c r="E11" s="290">
        <v>1</v>
      </c>
      <c r="F11" s="291"/>
      <c r="G11" s="291"/>
      <c r="H11" s="292"/>
      <c r="I11" s="153">
        <f>ORÇAMENTO!J9</f>
        <v>410.05871999999999</v>
      </c>
      <c r="J11" s="143">
        <f t="shared" si="0"/>
        <v>1.3988592417254063E-3</v>
      </c>
    </row>
    <row r="12" spans="1:22" ht="15" customHeight="1" x14ac:dyDescent="0.25">
      <c r="A12" s="159">
        <v>7</v>
      </c>
      <c r="B12" s="228" t="s">
        <v>223</v>
      </c>
      <c r="C12" s="229"/>
      <c r="D12" s="230"/>
      <c r="E12" s="290">
        <v>1</v>
      </c>
      <c r="F12" s="291"/>
      <c r="G12" s="291"/>
      <c r="H12" s="292"/>
      <c r="I12" s="153">
        <f>ORÇAMENTO!J10</f>
        <v>6963.4277999999995</v>
      </c>
      <c r="J12" s="143">
        <f t="shared" si="0"/>
        <v>2.3754781588640802E-2</v>
      </c>
    </row>
    <row r="13" spans="1:22" ht="15" customHeight="1" x14ac:dyDescent="0.25">
      <c r="A13" s="159">
        <v>8</v>
      </c>
      <c r="B13" s="191" t="s">
        <v>216</v>
      </c>
      <c r="C13" s="192"/>
      <c r="D13" s="193"/>
      <c r="E13" s="290">
        <v>1</v>
      </c>
      <c r="F13" s="291"/>
      <c r="G13" s="291"/>
      <c r="H13" s="292"/>
      <c r="I13" s="153">
        <f>ORÇAMENTO!J11</f>
        <v>10726.952560000002</v>
      </c>
      <c r="J13" s="143">
        <f t="shared" si="0"/>
        <v>3.6593531590075702E-2</v>
      </c>
    </row>
    <row r="14" spans="1:22" ht="15" customHeight="1" x14ac:dyDescent="0.25">
      <c r="A14" s="159">
        <v>9</v>
      </c>
      <c r="B14" s="191" t="s">
        <v>224</v>
      </c>
      <c r="C14" s="192"/>
      <c r="D14" s="193"/>
      <c r="E14" s="290">
        <v>1</v>
      </c>
      <c r="F14" s="291"/>
      <c r="G14" s="291"/>
      <c r="H14" s="292"/>
      <c r="I14" s="153">
        <f>ORÇAMENTO!J12</f>
        <v>18300.322444000001</v>
      </c>
      <c r="J14" s="143">
        <f t="shared" si="0"/>
        <v>6.2429047179741175E-2</v>
      </c>
    </row>
    <row r="15" spans="1:22" ht="15" customHeight="1" x14ac:dyDescent="0.25">
      <c r="A15" s="159">
        <v>10</v>
      </c>
      <c r="B15" s="225" t="s">
        <v>85</v>
      </c>
      <c r="C15" s="226"/>
      <c r="D15" s="227"/>
      <c r="E15" s="290">
        <v>1</v>
      </c>
      <c r="F15" s="291"/>
      <c r="G15" s="291"/>
      <c r="H15" s="292"/>
      <c r="I15" s="153">
        <f>ORÇAMENTO!J13</f>
        <v>47356.756379999999</v>
      </c>
      <c r="J15" s="143">
        <f t="shared" si="0"/>
        <v>0.16155109765816367</v>
      </c>
    </row>
    <row r="16" spans="1:22" ht="15" customHeight="1" x14ac:dyDescent="0.25">
      <c r="A16" s="159">
        <v>11</v>
      </c>
      <c r="B16" s="191" t="s">
        <v>198</v>
      </c>
      <c r="C16" s="192"/>
      <c r="D16" s="193"/>
      <c r="E16" s="290">
        <v>1</v>
      </c>
      <c r="F16" s="291"/>
      <c r="G16" s="291"/>
      <c r="H16" s="292"/>
      <c r="I16" s="153">
        <f>ORÇAMENTO!J14</f>
        <v>8031.5099999999984</v>
      </c>
      <c r="J16" s="143">
        <f t="shared" si="0"/>
        <v>2.7398397938007552E-2</v>
      </c>
    </row>
    <row r="17" spans="1:10" ht="15" customHeight="1" x14ac:dyDescent="0.25">
      <c r="A17" s="159">
        <v>12</v>
      </c>
      <c r="B17" s="191" t="s">
        <v>162</v>
      </c>
      <c r="C17" s="192"/>
      <c r="D17" s="193"/>
      <c r="E17" s="290">
        <v>1</v>
      </c>
      <c r="F17" s="291"/>
      <c r="G17" s="291"/>
      <c r="H17" s="292"/>
      <c r="I17" s="153">
        <f>ORÇAMENTO!J15</f>
        <v>9044.4155999999984</v>
      </c>
      <c r="J17" s="143">
        <f t="shared" si="0"/>
        <v>3.0853786862685015E-2</v>
      </c>
    </row>
    <row r="18" spans="1:10" x14ac:dyDescent="0.25">
      <c r="A18" s="159">
        <v>13</v>
      </c>
      <c r="B18" s="191" t="s">
        <v>199</v>
      </c>
      <c r="C18" s="192"/>
      <c r="D18" s="193"/>
      <c r="E18" s="290">
        <v>1</v>
      </c>
      <c r="F18" s="291"/>
      <c r="G18" s="291"/>
      <c r="H18" s="292"/>
      <c r="I18" s="153">
        <f>ORÇAMENTO!J16</f>
        <v>2305.8432000000003</v>
      </c>
      <c r="J18" s="143">
        <f t="shared" si="0"/>
        <v>7.8660687188646661E-3</v>
      </c>
    </row>
    <row r="19" spans="1:10" ht="15" customHeight="1" x14ac:dyDescent="0.25">
      <c r="A19" s="159">
        <v>14</v>
      </c>
      <c r="B19" s="191" t="s">
        <v>163</v>
      </c>
      <c r="C19" s="192"/>
      <c r="D19" s="193"/>
      <c r="E19" s="290">
        <v>1</v>
      </c>
      <c r="F19" s="291"/>
      <c r="G19" s="291"/>
      <c r="H19" s="292"/>
      <c r="I19" s="153">
        <f>ORÇAMENTO!J17</f>
        <v>3034.8307200000004</v>
      </c>
      <c r="J19" s="143">
        <f t="shared" si="0"/>
        <v>1.0352909943590932E-2</v>
      </c>
    </row>
    <row r="20" spans="1:10" ht="15" customHeight="1" x14ac:dyDescent="0.25">
      <c r="A20" s="159">
        <v>15</v>
      </c>
      <c r="B20" s="191" t="s">
        <v>164</v>
      </c>
      <c r="C20" s="192"/>
      <c r="D20" s="193"/>
      <c r="E20" s="290">
        <v>1</v>
      </c>
      <c r="F20" s="291"/>
      <c r="G20" s="291"/>
      <c r="H20" s="292"/>
      <c r="I20" s="153">
        <f>ORÇAMENTO!J18</f>
        <v>15055.296000000002</v>
      </c>
      <c r="J20" s="143">
        <f t="shared" si="0"/>
        <v>5.135908327107773E-2</v>
      </c>
    </row>
    <row r="21" spans="1:10" ht="28.5" customHeight="1" x14ac:dyDescent="0.25">
      <c r="A21" s="159">
        <v>16</v>
      </c>
      <c r="B21" s="191" t="s">
        <v>165</v>
      </c>
      <c r="C21" s="192"/>
      <c r="D21" s="193"/>
      <c r="E21" s="290">
        <v>1</v>
      </c>
      <c r="F21" s="291"/>
      <c r="G21" s="291"/>
      <c r="H21" s="292"/>
      <c r="I21" s="153">
        <f>ORÇAMENTO!J19</f>
        <v>5335.3856000000005</v>
      </c>
      <c r="J21" s="143">
        <f t="shared" si="0"/>
        <v>1.8200938282031055E-2</v>
      </c>
    </row>
    <row r="22" spans="1:10" ht="15" customHeight="1" x14ac:dyDescent="0.25">
      <c r="A22" s="159">
        <v>17</v>
      </c>
      <c r="B22" s="191" t="s">
        <v>166</v>
      </c>
      <c r="C22" s="192"/>
      <c r="D22" s="193"/>
      <c r="E22" s="290">
        <v>1</v>
      </c>
      <c r="F22" s="291"/>
      <c r="G22" s="291"/>
      <c r="H22" s="292"/>
      <c r="I22" s="153">
        <f>ORÇAMENTO!J20</f>
        <v>553.01800000000003</v>
      </c>
      <c r="J22" s="143">
        <f t="shared" si="0"/>
        <v>1.8865452736634908E-3</v>
      </c>
    </row>
    <row r="23" spans="1:10" ht="15" customHeight="1" x14ac:dyDescent="0.25">
      <c r="A23" s="159">
        <v>18</v>
      </c>
      <c r="B23" s="191" t="s">
        <v>167</v>
      </c>
      <c r="C23" s="192"/>
      <c r="D23" s="193"/>
      <c r="E23" s="290">
        <v>1</v>
      </c>
      <c r="F23" s="291"/>
      <c r="G23" s="291"/>
      <c r="H23" s="292"/>
      <c r="I23" s="153">
        <f>ORÇAMENTO!J21</f>
        <v>541.95763999999997</v>
      </c>
      <c r="J23" s="143">
        <f t="shared" si="0"/>
        <v>1.8488143681902208E-3</v>
      </c>
    </row>
    <row r="24" spans="1:10" ht="15" customHeight="1" x14ac:dyDescent="0.25">
      <c r="A24" s="159">
        <v>19</v>
      </c>
      <c r="B24" s="191" t="s">
        <v>168</v>
      </c>
      <c r="C24" s="192"/>
      <c r="D24" s="193"/>
      <c r="E24" s="290">
        <v>1</v>
      </c>
      <c r="F24" s="291"/>
      <c r="G24" s="291"/>
      <c r="H24" s="292"/>
      <c r="I24" s="153">
        <f>ORÇAMENTO!J22</f>
        <v>15548.654088000001</v>
      </c>
      <c r="J24" s="143">
        <f t="shared" si="0"/>
        <v>5.3042106914322713E-2</v>
      </c>
    </row>
    <row r="25" spans="1:10" ht="15" customHeight="1" x14ac:dyDescent="0.25">
      <c r="A25" s="159">
        <v>20</v>
      </c>
      <c r="B25" s="191" t="s">
        <v>169</v>
      </c>
      <c r="C25" s="192"/>
      <c r="D25" s="193"/>
      <c r="E25" s="290">
        <v>1</v>
      </c>
      <c r="F25" s="291"/>
      <c r="G25" s="291"/>
      <c r="H25" s="292"/>
      <c r="I25" s="153">
        <f>ORÇAMENTO!J23</f>
        <v>3595.0240212480003</v>
      </c>
      <c r="J25" s="143">
        <f t="shared" si="0"/>
        <v>1.2263932776134108E-2</v>
      </c>
    </row>
    <row r="26" spans="1:10" x14ac:dyDescent="0.25">
      <c r="A26" s="159">
        <v>21</v>
      </c>
      <c r="B26" s="191" t="s">
        <v>170</v>
      </c>
      <c r="C26" s="192"/>
      <c r="D26" s="193"/>
      <c r="E26" s="290">
        <v>1</v>
      </c>
      <c r="F26" s="291"/>
      <c r="G26" s="291"/>
      <c r="H26" s="292"/>
      <c r="I26" s="153">
        <f>ORÇAMENTO!J24</f>
        <v>2233.6397272808226</v>
      </c>
      <c r="J26" s="143">
        <f t="shared" si="0"/>
        <v>7.6197564465689078E-3</v>
      </c>
    </row>
    <row r="27" spans="1:10" x14ac:dyDescent="0.25">
      <c r="A27" s="159">
        <v>22</v>
      </c>
      <c r="B27" s="191" t="s">
        <v>80</v>
      </c>
      <c r="C27" s="192"/>
      <c r="D27" s="193"/>
      <c r="E27" s="290">
        <v>1</v>
      </c>
      <c r="F27" s="291"/>
      <c r="G27" s="291"/>
      <c r="H27" s="292"/>
      <c r="I27" s="153">
        <f>ORÇAMENTO!J25</f>
        <v>1728.3876000000002</v>
      </c>
      <c r="J27" s="143">
        <f t="shared" si="0"/>
        <v>5.8961579150020151E-3</v>
      </c>
    </row>
    <row r="28" spans="1:10" x14ac:dyDescent="0.25">
      <c r="A28" s="159">
        <v>23</v>
      </c>
      <c r="B28" s="191" t="s">
        <v>16</v>
      </c>
      <c r="C28" s="192"/>
      <c r="D28" s="193"/>
      <c r="E28" s="290">
        <v>1</v>
      </c>
      <c r="F28" s="291"/>
      <c r="G28" s="291"/>
      <c r="H28" s="292"/>
      <c r="I28" s="153">
        <f>ORÇAMENTO!J26</f>
        <v>5548.3388000000004</v>
      </c>
      <c r="J28" s="143">
        <f t="shared" si="0"/>
        <v>1.8927398999352217E-2</v>
      </c>
    </row>
    <row r="29" spans="1:10" x14ac:dyDescent="0.25">
      <c r="A29" s="159">
        <v>24</v>
      </c>
      <c r="B29" s="209" t="s">
        <v>91</v>
      </c>
      <c r="C29" s="210"/>
      <c r="D29" s="211"/>
      <c r="E29" s="290">
        <v>1</v>
      </c>
      <c r="F29" s="291"/>
      <c r="G29" s="291"/>
      <c r="H29" s="292"/>
      <c r="I29" s="153">
        <f>ORÇAMENTO!J33</f>
        <v>1524.0720000000001</v>
      </c>
      <c r="J29" s="143">
        <f t="shared" si="0"/>
        <v>5.1991631887621454E-3</v>
      </c>
    </row>
    <row r="30" spans="1:10" ht="15" customHeight="1" x14ac:dyDescent="0.25">
      <c r="A30" s="159">
        <v>25</v>
      </c>
      <c r="B30" s="238" t="s">
        <v>152</v>
      </c>
      <c r="C30" s="238"/>
      <c r="D30" s="238"/>
      <c r="E30" s="290">
        <v>1</v>
      </c>
      <c r="F30" s="291"/>
      <c r="G30" s="291"/>
      <c r="H30" s="292"/>
      <c r="I30" s="153">
        <f>ORÇAMENTO!J34</f>
        <v>1493.16</v>
      </c>
      <c r="J30" s="143">
        <f t="shared" si="0"/>
        <v>5.0937111284323081E-3</v>
      </c>
    </row>
    <row r="31" spans="1:10" ht="15" customHeight="1" x14ac:dyDescent="0.25">
      <c r="A31" s="159">
        <v>26</v>
      </c>
      <c r="B31" s="203" t="s">
        <v>153</v>
      </c>
      <c r="C31" s="204"/>
      <c r="D31" s="205"/>
      <c r="E31" s="290">
        <v>1</v>
      </c>
      <c r="F31" s="291"/>
      <c r="G31" s="291"/>
      <c r="H31" s="292"/>
      <c r="I31" s="153">
        <f>ORÇAMENTO!J35</f>
        <v>131.86000000000001</v>
      </c>
      <c r="J31" s="143">
        <f t="shared" si="0"/>
        <v>4.4982235620769654E-4</v>
      </c>
    </row>
    <row r="32" spans="1:10" x14ac:dyDescent="0.25">
      <c r="A32" s="159">
        <v>27</v>
      </c>
      <c r="B32" s="203" t="s">
        <v>158</v>
      </c>
      <c r="C32" s="204"/>
      <c r="D32" s="205"/>
      <c r="E32" s="290">
        <v>1</v>
      </c>
      <c r="F32" s="291"/>
      <c r="G32" s="291"/>
      <c r="H32" s="292"/>
      <c r="I32" s="153">
        <f>ORÇAMENTO!J36</f>
        <v>112.40639999999998</v>
      </c>
      <c r="J32" s="143">
        <f t="shared" si="0"/>
        <v>3.8345906037331112E-4</v>
      </c>
    </row>
    <row r="33" spans="1:14" x14ac:dyDescent="0.25">
      <c r="A33" s="159">
        <v>28</v>
      </c>
      <c r="B33" s="203" t="s">
        <v>160</v>
      </c>
      <c r="C33" s="204"/>
      <c r="D33" s="205"/>
      <c r="E33" s="290">
        <v>1</v>
      </c>
      <c r="F33" s="291"/>
      <c r="G33" s="291"/>
      <c r="H33" s="292"/>
      <c r="I33" s="153">
        <f>ORÇAMENTO!J37</f>
        <v>139.05359999999999</v>
      </c>
      <c r="J33" s="143">
        <f t="shared" si="0"/>
        <v>4.7436233877720717E-4</v>
      </c>
    </row>
    <row r="34" spans="1:14" x14ac:dyDescent="0.25">
      <c r="A34" s="159">
        <v>29</v>
      </c>
      <c r="B34" s="209" t="s">
        <v>217</v>
      </c>
      <c r="C34" s="210"/>
      <c r="D34" s="211"/>
      <c r="E34" s="290">
        <v>1</v>
      </c>
      <c r="F34" s="291"/>
      <c r="G34" s="291"/>
      <c r="H34" s="292"/>
      <c r="I34" s="153">
        <f>ORÇAMENTO!J38</f>
        <v>2194.08</v>
      </c>
      <c r="J34" s="143">
        <f t="shared" si="0"/>
        <v>7.4848038473243035E-3</v>
      </c>
    </row>
    <row r="35" spans="1:14" x14ac:dyDescent="0.25">
      <c r="A35" s="159">
        <v>30</v>
      </c>
      <c r="B35" s="209" t="s">
        <v>159</v>
      </c>
      <c r="C35" s="210"/>
      <c r="D35" s="211"/>
      <c r="E35" s="290">
        <v>1</v>
      </c>
      <c r="F35" s="291"/>
      <c r="G35" s="291"/>
      <c r="H35" s="292"/>
      <c r="I35" s="153">
        <f>ORÇAMENTO!J39</f>
        <v>28.598399999999998</v>
      </c>
      <c r="J35" s="143">
        <f t="shared" si="0"/>
        <v>9.7559530348628748E-5</v>
      </c>
    </row>
    <row r="36" spans="1:14" x14ac:dyDescent="0.25">
      <c r="A36" s="159">
        <v>31</v>
      </c>
      <c r="B36" s="203" t="s">
        <v>157</v>
      </c>
      <c r="C36" s="204"/>
      <c r="D36" s="205"/>
      <c r="E36" s="290">
        <v>1</v>
      </c>
      <c r="F36" s="291"/>
      <c r="G36" s="291"/>
      <c r="H36" s="292"/>
      <c r="I36" s="153">
        <f>ORÇAMENTO!J40</f>
        <v>2889.6</v>
      </c>
      <c r="J36" s="143">
        <f t="shared" si="0"/>
        <v>9.8574752047456381E-3</v>
      </c>
    </row>
    <row r="37" spans="1:14" ht="15" customHeight="1" x14ac:dyDescent="0.25">
      <c r="A37" s="159">
        <v>32</v>
      </c>
      <c r="B37" s="203" t="s">
        <v>225</v>
      </c>
      <c r="C37" s="204"/>
      <c r="D37" s="205"/>
      <c r="E37" s="290">
        <v>1</v>
      </c>
      <c r="F37" s="291"/>
      <c r="G37" s="291"/>
      <c r="H37" s="292"/>
      <c r="I37" s="153">
        <f>ORÇAMENTO!J41</f>
        <v>55066.319999999992</v>
      </c>
      <c r="J37" s="143">
        <f t="shared" si="0"/>
        <v>0.18785121955169876</v>
      </c>
    </row>
    <row r="38" spans="1:14" ht="15.75" customHeight="1" x14ac:dyDescent="0.25">
      <c r="A38" s="159">
        <v>33</v>
      </c>
      <c r="B38" s="203" t="s">
        <v>227</v>
      </c>
      <c r="C38" s="204"/>
      <c r="D38" s="205"/>
      <c r="E38" s="290">
        <v>1</v>
      </c>
      <c r="F38" s="291"/>
      <c r="G38" s="291"/>
      <c r="H38" s="292"/>
      <c r="I38" s="153">
        <f>ORÇAMENTO!J42</f>
        <v>4916.66</v>
      </c>
      <c r="J38" s="143">
        <f t="shared" si="0"/>
        <v>1.6772513164508819E-2</v>
      </c>
    </row>
    <row r="39" spans="1:14" ht="15.75" customHeight="1" x14ac:dyDescent="0.25">
      <c r="A39" s="159">
        <v>34</v>
      </c>
      <c r="B39" s="203" t="s">
        <v>233</v>
      </c>
      <c r="C39" s="204"/>
      <c r="D39" s="205"/>
      <c r="E39" s="290">
        <v>1</v>
      </c>
      <c r="F39" s="291"/>
      <c r="G39" s="291"/>
      <c r="H39" s="292"/>
      <c r="I39" s="153">
        <f>ORÇAMENTO!J46</f>
        <v>317.34000000000003</v>
      </c>
      <c r="J39" s="143">
        <f t="shared" si="0"/>
        <v>1.0825620090926015E-3</v>
      </c>
    </row>
    <row r="40" spans="1:14" ht="15.75" customHeight="1" x14ac:dyDescent="0.25">
      <c r="A40" s="159">
        <v>35</v>
      </c>
      <c r="B40" s="203" t="s">
        <v>230</v>
      </c>
      <c r="C40" s="204"/>
      <c r="D40" s="205"/>
      <c r="E40" s="290">
        <v>1</v>
      </c>
      <c r="F40" s="291"/>
      <c r="G40" s="291"/>
      <c r="H40" s="292"/>
      <c r="I40" s="153">
        <f>ORÇAMENTO!J47</f>
        <v>3000</v>
      </c>
      <c r="J40" s="143">
        <f t="shared" si="0"/>
        <v>1.0234089705923627E-2</v>
      </c>
    </row>
    <row r="41" spans="1:14" ht="15.75" customHeight="1" x14ac:dyDescent="0.25">
      <c r="A41" s="159">
        <v>36</v>
      </c>
      <c r="B41" s="203" t="s">
        <v>87</v>
      </c>
      <c r="C41" s="204"/>
      <c r="D41" s="205"/>
      <c r="E41" s="290">
        <v>1</v>
      </c>
      <c r="F41" s="291"/>
      <c r="G41" s="291"/>
      <c r="H41" s="292"/>
      <c r="I41" s="153">
        <f>ORÇAMENTO!J51</f>
        <v>4674.6001014435178</v>
      </c>
      <c r="J41" s="143">
        <f t="shared" si="0"/>
        <v>1.5946758925830883E-2</v>
      </c>
    </row>
    <row r="42" spans="1:14" ht="15.75" customHeight="1" x14ac:dyDescent="0.25">
      <c r="A42" s="159">
        <v>37</v>
      </c>
      <c r="B42" s="203" t="s">
        <v>24</v>
      </c>
      <c r="C42" s="204"/>
      <c r="D42" s="205"/>
      <c r="E42" s="290">
        <v>1</v>
      </c>
      <c r="F42" s="291"/>
      <c r="G42" s="291"/>
      <c r="H42" s="292"/>
      <c r="I42" s="153">
        <f>ORÇAMENTO!J52</f>
        <v>2610.6541988945328</v>
      </c>
      <c r="J42" s="143">
        <f t="shared" si="0"/>
        <v>8.9058897542109439E-3</v>
      </c>
    </row>
    <row r="43" spans="1:14" ht="15.75" customHeight="1" thickBot="1" x14ac:dyDescent="0.3">
      <c r="A43" s="159">
        <v>38</v>
      </c>
      <c r="B43" s="203" t="s">
        <v>23</v>
      </c>
      <c r="C43" s="204"/>
      <c r="D43" s="205"/>
      <c r="E43" s="290">
        <v>1</v>
      </c>
      <c r="F43" s="291"/>
      <c r="G43" s="291"/>
      <c r="H43" s="292"/>
      <c r="I43" s="153">
        <f>ORÇAMENTO!J53</f>
        <v>24158.658367584201</v>
      </c>
      <c r="J43" s="143">
        <f t="shared" si="0"/>
        <v>8.2413958969539722E-2</v>
      </c>
    </row>
    <row r="44" spans="1:14" ht="15.75" thickBot="1" x14ac:dyDescent="0.3">
      <c r="A44" s="281" t="s">
        <v>212</v>
      </c>
      <c r="B44" s="282"/>
      <c r="C44" s="282"/>
      <c r="D44" s="283"/>
      <c r="E44" s="284">
        <v>1</v>
      </c>
      <c r="F44" s="285"/>
      <c r="G44" s="285"/>
      <c r="H44" s="286"/>
      <c r="I44" s="142">
        <f>SUM(I6:I43)</f>
        <v>293137.94252395112</v>
      </c>
      <c r="J44" s="156">
        <f>SUM(J6:J43)</f>
        <v>0.99999999999999978</v>
      </c>
    </row>
    <row r="45" spans="1:14" ht="15.75" thickBot="1" x14ac:dyDescent="0.3">
      <c r="A45" s="275" t="s">
        <v>211</v>
      </c>
      <c r="B45" s="276"/>
      <c r="C45" s="276"/>
      <c r="D45" s="277"/>
      <c r="E45" s="287">
        <f>E44/A51</f>
        <v>4.4319521717587267E-6</v>
      </c>
      <c r="F45" s="288"/>
      <c r="G45" s="288"/>
      <c r="H45" s="289"/>
      <c r="I45" s="146"/>
      <c r="J45" s="147"/>
    </row>
    <row r="46" spans="1:14" ht="15.75" thickBot="1" x14ac:dyDescent="0.3">
      <c r="A46" s="144"/>
      <c r="B46" s="179"/>
      <c r="C46" s="179"/>
      <c r="D46" s="145" t="s">
        <v>213</v>
      </c>
      <c r="E46" s="303">
        <f>I44</f>
        <v>293137.94252395112</v>
      </c>
      <c r="F46" s="304"/>
      <c r="G46" s="304"/>
      <c r="H46" s="305"/>
      <c r="I46" s="146"/>
      <c r="J46" s="157"/>
      <c r="K46" s="158"/>
      <c r="L46" s="158"/>
      <c r="M46" s="158"/>
      <c r="N46" s="155"/>
    </row>
    <row r="47" spans="1:14" ht="15.75" thickBot="1" x14ac:dyDescent="0.3">
      <c r="A47" s="275" t="s">
        <v>214</v>
      </c>
      <c r="B47" s="276"/>
      <c r="C47" s="276"/>
      <c r="D47" s="277"/>
      <c r="E47" s="287">
        <f>E46/I44</f>
        <v>1</v>
      </c>
      <c r="F47" s="288"/>
      <c r="G47" s="288"/>
      <c r="H47" s="289"/>
      <c r="J47" s="147"/>
      <c r="L47" s="155"/>
    </row>
    <row r="48" spans="1:14" ht="15.75" thickBot="1" x14ac:dyDescent="0.3">
      <c r="A48" s="275" t="s">
        <v>210</v>
      </c>
      <c r="B48" s="276"/>
      <c r="C48" s="276"/>
      <c r="D48" s="277"/>
      <c r="E48" s="278">
        <f>E46</f>
        <v>293137.94252395112</v>
      </c>
      <c r="F48" s="279"/>
      <c r="G48" s="279"/>
      <c r="H48" s="280"/>
      <c r="I48" s="146"/>
      <c r="J48" s="147"/>
    </row>
    <row r="49" spans="1:22" x14ac:dyDescent="0.25">
      <c r="F49" s="302"/>
      <c r="G49" s="302"/>
      <c r="V49" s="154"/>
    </row>
    <row r="50" spans="1:22" ht="15.75" x14ac:dyDescent="0.25">
      <c r="A50" s="213" t="s">
        <v>254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</row>
    <row r="51" spans="1:22" x14ac:dyDescent="0.25">
      <c r="A51" s="163">
        <f>SUM(I9:I38)</f>
        <v>225634.20390052881</v>
      </c>
      <c r="B51" s="163"/>
      <c r="C51" s="163"/>
      <c r="J51" s="48"/>
    </row>
    <row r="52" spans="1:22" ht="15.75" x14ac:dyDescent="0.25">
      <c r="A52" s="221" t="s">
        <v>84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</row>
    <row r="53" spans="1:22" ht="15.75" x14ac:dyDescent="0.25">
      <c r="A53" s="217" t="s">
        <v>83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</row>
    <row r="54" spans="1:22" ht="15.75" x14ac:dyDescent="0.25">
      <c r="A54" s="217" t="s">
        <v>237</v>
      </c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</row>
  </sheetData>
  <mergeCells count="96">
    <mergeCell ref="E27:H27"/>
    <mergeCell ref="E30:H30"/>
    <mergeCell ref="E31:H31"/>
    <mergeCell ref="E33:H33"/>
    <mergeCell ref="E6:H6"/>
    <mergeCell ref="E7:H7"/>
    <mergeCell ref="E8:H8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40:H40"/>
    <mergeCell ref="E41:H41"/>
    <mergeCell ref="E42:H42"/>
    <mergeCell ref="E43:H43"/>
    <mergeCell ref="B37:D37"/>
    <mergeCell ref="B38:D38"/>
    <mergeCell ref="B39:D39"/>
    <mergeCell ref="B40:D40"/>
    <mergeCell ref="B41:D41"/>
    <mergeCell ref="E38:H38"/>
    <mergeCell ref="B42:D42"/>
    <mergeCell ref="B43:D43"/>
    <mergeCell ref="E39:H39"/>
    <mergeCell ref="B5:D5"/>
    <mergeCell ref="B18:D18"/>
    <mergeCell ref="B19:D19"/>
    <mergeCell ref="B20:D20"/>
    <mergeCell ref="B21:D21"/>
    <mergeCell ref="B6:D6"/>
    <mergeCell ref="B7:D7"/>
    <mergeCell ref="B8:D8"/>
    <mergeCell ref="B9:D9"/>
    <mergeCell ref="B10:D10"/>
    <mergeCell ref="B11:D11"/>
    <mergeCell ref="B12:D12"/>
    <mergeCell ref="A50:V50"/>
    <mergeCell ref="A52:V52"/>
    <mergeCell ref="A53:V53"/>
    <mergeCell ref="A54:V54"/>
    <mergeCell ref="E9:H9"/>
    <mergeCell ref="E11:H11"/>
    <mergeCell ref="F49:G49"/>
    <mergeCell ref="E45:H45"/>
    <mergeCell ref="E46:H46"/>
    <mergeCell ref="E10:H10"/>
    <mergeCell ref="B16:D16"/>
    <mergeCell ref="E16:H16"/>
    <mergeCell ref="E17:H17"/>
    <mergeCell ref="E32:H32"/>
    <mergeCell ref="E29:H29"/>
    <mergeCell ref="B17:D17"/>
    <mergeCell ref="E1:V1"/>
    <mergeCell ref="E2:V2"/>
    <mergeCell ref="E3:V3"/>
    <mergeCell ref="E4:V4"/>
    <mergeCell ref="E5:H5"/>
    <mergeCell ref="B13:D13"/>
    <mergeCell ref="B14:D14"/>
    <mergeCell ref="B15:D15"/>
    <mergeCell ref="E12:H12"/>
    <mergeCell ref="E13:H13"/>
    <mergeCell ref="E14:H14"/>
    <mergeCell ref="E15:H15"/>
    <mergeCell ref="B22:D22"/>
    <mergeCell ref="B23:D23"/>
    <mergeCell ref="B24:D24"/>
    <mergeCell ref="B30:D30"/>
    <mergeCell ref="B31:D31"/>
    <mergeCell ref="B25:D25"/>
    <mergeCell ref="B26:D26"/>
    <mergeCell ref="B27:D27"/>
    <mergeCell ref="B28:D28"/>
    <mergeCell ref="B29:D29"/>
    <mergeCell ref="B32:D32"/>
    <mergeCell ref="B33:D33"/>
    <mergeCell ref="B36:D36"/>
    <mergeCell ref="B34:D34"/>
    <mergeCell ref="B35:D35"/>
    <mergeCell ref="E36:H36"/>
    <mergeCell ref="E28:H28"/>
    <mergeCell ref="E37:H37"/>
    <mergeCell ref="E35:H35"/>
    <mergeCell ref="E34:H34"/>
    <mergeCell ref="A48:D48"/>
    <mergeCell ref="E48:H48"/>
    <mergeCell ref="A47:D47"/>
    <mergeCell ref="A44:D44"/>
    <mergeCell ref="E44:H44"/>
    <mergeCell ref="A45:D45"/>
    <mergeCell ref="E47:H47"/>
  </mergeCells>
  <pageMargins left="0.511811024" right="0.511811024" top="0.78740157499999996" bottom="0.78740157499999996" header="0.31496062000000002" footer="0.31496062000000002"/>
  <pageSetup paperSize="9" scale="93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H39" sqref="H39"/>
    </sheetView>
  </sheetViews>
  <sheetFormatPr defaultColWidth="8.85546875" defaultRowHeight="15" x14ac:dyDescent="0.25"/>
  <cols>
    <col min="1" max="1" width="38.42578125" bestFit="1" customWidth="1"/>
    <col min="2" max="2" width="9.28515625" bestFit="1" customWidth="1"/>
    <col min="3" max="3" width="16.42578125" bestFit="1" customWidth="1"/>
    <col min="4" max="4" width="13.42578125" bestFit="1" customWidth="1"/>
    <col min="5" max="5" width="13.140625" bestFit="1" customWidth="1"/>
  </cols>
  <sheetData>
    <row r="1" spans="1:5" x14ac:dyDescent="0.25">
      <c r="A1" s="312" t="s">
        <v>241</v>
      </c>
      <c r="B1" s="313"/>
      <c r="C1" s="313"/>
      <c r="D1" s="313"/>
      <c r="E1" s="314"/>
    </row>
    <row r="2" spans="1:5" x14ac:dyDescent="0.25">
      <c r="A2" s="315" t="s">
        <v>94</v>
      </c>
      <c r="B2" s="315" t="s">
        <v>21</v>
      </c>
      <c r="C2" s="317" t="s">
        <v>95</v>
      </c>
      <c r="D2" s="319" t="s">
        <v>96</v>
      </c>
      <c r="E2" s="320"/>
    </row>
    <row r="3" spans="1:5" x14ac:dyDescent="0.25">
      <c r="A3" s="316"/>
      <c r="B3" s="316"/>
      <c r="C3" s="318"/>
      <c r="D3" s="57" t="s">
        <v>97</v>
      </c>
      <c r="E3" s="58" t="s">
        <v>98</v>
      </c>
    </row>
    <row r="4" spans="1:5" x14ac:dyDescent="0.25">
      <c r="A4" s="309" t="s">
        <v>99</v>
      </c>
      <c r="B4" s="310"/>
      <c r="C4" s="310"/>
      <c r="D4" s="310"/>
      <c r="E4" s="311"/>
    </row>
    <row r="5" spans="1:5" x14ac:dyDescent="0.25">
      <c r="A5" s="59" t="s">
        <v>100</v>
      </c>
      <c r="B5" s="60" t="s">
        <v>101</v>
      </c>
      <c r="C5" s="150">
        <v>16900.689999999999</v>
      </c>
      <c r="D5" s="62">
        <v>0.5</v>
      </c>
      <c r="E5" s="61">
        <f>(C5*D5)</f>
        <v>8450.3449999999993</v>
      </c>
    </row>
    <row r="6" spans="1:5" x14ac:dyDescent="0.25">
      <c r="A6" s="59" t="s">
        <v>102</v>
      </c>
      <c r="B6" s="63" t="s">
        <v>101</v>
      </c>
      <c r="C6" s="64">
        <v>4728.88</v>
      </c>
      <c r="D6" s="62">
        <v>0.5</v>
      </c>
      <c r="E6" s="61">
        <f>(C6*D6)</f>
        <v>2364.44</v>
      </c>
    </row>
    <row r="7" spans="1:5" x14ac:dyDescent="0.25">
      <c r="A7" s="59" t="s">
        <v>103</v>
      </c>
      <c r="B7" s="63" t="s">
        <v>101</v>
      </c>
      <c r="C7" s="64">
        <v>1998.2</v>
      </c>
      <c r="D7" s="62">
        <v>0.5</v>
      </c>
      <c r="E7" s="61">
        <f>(C7*D7)</f>
        <v>999.1</v>
      </c>
    </row>
    <row r="8" spans="1:5" x14ac:dyDescent="0.25">
      <c r="A8" s="59" t="s">
        <v>104</v>
      </c>
      <c r="B8" s="63" t="s">
        <v>101</v>
      </c>
      <c r="C8" s="64">
        <v>4728.88</v>
      </c>
      <c r="D8" s="62">
        <v>0</v>
      </c>
      <c r="E8" s="61">
        <f>(C8*D8)</f>
        <v>0</v>
      </c>
    </row>
    <row r="9" spans="1:5" x14ac:dyDescent="0.25">
      <c r="A9" s="65"/>
      <c r="B9" s="66"/>
      <c r="C9" s="67" t="s">
        <v>9</v>
      </c>
      <c r="D9" s="68" t="s">
        <v>105</v>
      </c>
      <c r="E9" s="134">
        <f>SUM(E5:E8)</f>
        <v>11813.885</v>
      </c>
    </row>
    <row r="10" spans="1:5" x14ac:dyDescent="0.25">
      <c r="A10" s="309" t="s">
        <v>106</v>
      </c>
      <c r="B10" s="310"/>
      <c r="C10" s="310"/>
      <c r="D10" s="310"/>
      <c r="E10" s="322"/>
    </row>
    <row r="11" spans="1:5" x14ac:dyDescent="0.25">
      <c r="A11" s="59" t="s">
        <v>107</v>
      </c>
      <c r="B11" s="63" t="s">
        <v>101</v>
      </c>
      <c r="C11" s="69">
        <v>2061.2199999999998</v>
      </c>
      <c r="D11" s="70">
        <v>0.5</v>
      </c>
      <c r="E11" s="61">
        <f>(C11*D11)</f>
        <v>1030.6099999999999</v>
      </c>
    </row>
    <row r="12" spans="1:5" x14ac:dyDescent="0.25">
      <c r="A12" s="71"/>
      <c r="B12" s="72"/>
      <c r="C12" s="73"/>
      <c r="D12" s="74" t="s">
        <v>20</v>
      </c>
      <c r="E12" s="58">
        <f>E11</f>
        <v>1030.6099999999999</v>
      </c>
    </row>
    <row r="13" spans="1:5" x14ac:dyDescent="0.25">
      <c r="A13" s="309" t="s">
        <v>108</v>
      </c>
      <c r="B13" s="310"/>
      <c r="C13" s="310"/>
      <c r="D13" s="310"/>
      <c r="E13" s="322"/>
    </row>
    <row r="14" spans="1:5" x14ac:dyDescent="0.25">
      <c r="A14" s="75" t="s">
        <v>109</v>
      </c>
      <c r="B14" s="63" t="s">
        <v>101</v>
      </c>
      <c r="C14" s="69">
        <v>3208.26</v>
      </c>
      <c r="D14" s="70">
        <v>0</v>
      </c>
      <c r="E14" s="61">
        <f>(C14*D14)</f>
        <v>0</v>
      </c>
    </row>
    <row r="15" spans="1:5" x14ac:dyDescent="0.25">
      <c r="A15" s="76"/>
      <c r="B15" s="76"/>
      <c r="C15" s="67"/>
      <c r="D15" s="77" t="s">
        <v>20</v>
      </c>
      <c r="E15" s="58">
        <f>E14</f>
        <v>0</v>
      </c>
    </row>
    <row r="16" spans="1:5" x14ac:dyDescent="0.25">
      <c r="A16" s="78"/>
      <c r="B16" s="78"/>
      <c r="C16" s="79"/>
      <c r="D16" s="74" t="s">
        <v>110</v>
      </c>
      <c r="E16" s="58">
        <f>(E9+E12+E15)</f>
        <v>12844.495000000001</v>
      </c>
    </row>
    <row r="17" spans="1:5" x14ac:dyDescent="0.25">
      <c r="A17" s="78"/>
      <c r="B17" s="78"/>
      <c r="C17" s="79"/>
      <c r="D17" s="74" t="s">
        <v>257</v>
      </c>
      <c r="E17" s="58">
        <f xml:space="preserve"> ((E16*26.37)/100)</f>
        <v>3387.0933315000002</v>
      </c>
    </row>
    <row r="18" spans="1:5" x14ac:dyDescent="0.25">
      <c r="A18" s="80"/>
      <c r="B18" s="80"/>
      <c r="C18" s="81"/>
      <c r="D18" s="82" t="s">
        <v>111</v>
      </c>
      <c r="E18" s="83">
        <f>(E16+E17)</f>
        <v>16231.588331500001</v>
      </c>
    </row>
    <row r="19" spans="1:5" x14ac:dyDescent="0.25">
      <c r="C19" s="84"/>
      <c r="E19" s="85"/>
    </row>
    <row r="20" spans="1:5" x14ac:dyDescent="0.25">
      <c r="A20" s="323" t="s">
        <v>258</v>
      </c>
      <c r="B20" s="323"/>
      <c r="C20" s="323"/>
      <c r="D20" s="323"/>
      <c r="E20" s="323"/>
    </row>
    <row r="21" spans="1:5" x14ac:dyDescent="0.25">
      <c r="A21" s="321" t="s">
        <v>84</v>
      </c>
      <c r="B21" s="321"/>
      <c r="C21" s="321"/>
      <c r="D21" s="321"/>
      <c r="E21" s="321"/>
    </row>
    <row r="22" spans="1:5" x14ac:dyDescent="0.25">
      <c r="A22" s="321" t="s">
        <v>83</v>
      </c>
      <c r="B22" s="321"/>
      <c r="C22" s="321"/>
      <c r="D22" s="321"/>
      <c r="E22" s="321"/>
    </row>
    <row r="23" spans="1:5" x14ac:dyDescent="0.25">
      <c r="A23" s="321" t="s">
        <v>237</v>
      </c>
      <c r="B23" s="321"/>
      <c r="C23" s="321"/>
      <c r="D23" s="321"/>
      <c r="E23" s="321"/>
    </row>
  </sheetData>
  <mergeCells count="12">
    <mergeCell ref="A21:E21"/>
    <mergeCell ref="A22:E22"/>
    <mergeCell ref="A23:E23"/>
    <mergeCell ref="A10:E10"/>
    <mergeCell ref="A13:E13"/>
    <mergeCell ref="A20:E20"/>
    <mergeCell ref="A4:E4"/>
    <mergeCell ref="A1:E1"/>
    <mergeCell ref="A2:A3"/>
    <mergeCell ref="B2:B3"/>
    <mergeCell ref="C2:C3"/>
    <mergeCell ref="D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8" sqref="G18"/>
    </sheetView>
  </sheetViews>
  <sheetFormatPr defaultColWidth="8.85546875" defaultRowHeight="15" x14ac:dyDescent="0.25"/>
  <cols>
    <col min="1" max="1" width="68.7109375" bestFit="1" customWidth="1"/>
    <col min="2" max="2" width="9.28515625" bestFit="1" customWidth="1"/>
    <col min="3" max="3" width="16.42578125" bestFit="1" customWidth="1"/>
    <col min="4" max="4" width="13.7109375" bestFit="1" customWidth="1"/>
    <col min="5" max="5" width="13.140625" bestFit="1" customWidth="1"/>
  </cols>
  <sheetData>
    <row r="1" spans="1:5" x14ac:dyDescent="0.25">
      <c r="A1" s="324" t="s">
        <v>242</v>
      </c>
      <c r="B1" s="324"/>
      <c r="C1" s="324"/>
      <c r="D1" s="324"/>
      <c r="E1" s="324"/>
    </row>
    <row r="2" spans="1:5" x14ac:dyDescent="0.25">
      <c r="A2" s="324" t="s">
        <v>94</v>
      </c>
      <c r="B2" s="324" t="s">
        <v>21</v>
      </c>
      <c r="C2" s="325" t="s">
        <v>95</v>
      </c>
      <c r="D2" s="326" t="s">
        <v>112</v>
      </c>
      <c r="E2" s="326"/>
    </row>
    <row r="3" spans="1:5" x14ac:dyDescent="0.25">
      <c r="A3" s="324"/>
      <c r="B3" s="324"/>
      <c r="C3" s="325"/>
      <c r="D3" s="87" t="s">
        <v>97</v>
      </c>
      <c r="E3" s="88" t="s">
        <v>98</v>
      </c>
    </row>
    <row r="4" spans="1:5" x14ac:dyDescent="0.25">
      <c r="A4" s="319" t="s">
        <v>113</v>
      </c>
      <c r="B4" s="327"/>
      <c r="C4" s="327"/>
      <c r="D4" s="327"/>
      <c r="E4" s="320"/>
    </row>
    <row r="5" spans="1:5" x14ac:dyDescent="0.25">
      <c r="A5" s="90" t="s">
        <v>114</v>
      </c>
      <c r="B5" s="91" t="s">
        <v>101</v>
      </c>
      <c r="C5" s="64">
        <v>3981.05</v>
      </c>
      <c r="D5" s="92">
        <v>0</v>
      </c>
      <c r="E5" s="64">
        <f xml:space="preserve"> (C5*D5)</f>
        <v>0</v>
      </c>
    </row>
    <row r="6" spans="1:5" x14ac:dyDescent="0.25">
      <c r="A6" s="90" t="s">
        <v>115</v>
      </c>
      <c r="B6" s="91" t="s">
        <v>101</v>
      </c>
      <c r="C6" s="64">
        <v>6115.8</v>
      </c>
      <c r="D6" s="92">
        <v>0</v>
      </c>
      <c r="E6" s="64">
        <f t="shared" ref="E6:E14" si="0" xml:space="preserve"> (C6*D6)</f>
        <v>0</v>
      </c>
    </row>
    <row r="7" spans="1:5" x14ac:dyDescent="0.25">
      <c r="A7" s="90" t="s">
        <v>116</v>
      </c>
      <c r="B7" s="91" t="s">
        <v>101</v>
      </c>
      <c r="C7" s="84">
        <v>622.80999999999995</v>
      </c>
      <c r="D7" s="92">
        <v>0</v>
      </c>
      <c r="E7" s="64">
        <f t="shared" si="0"/>
        <v>0</v>
      </c>
    </row>
    <row r="8" spans="1:5" x14ac:dyDescent="0.25">
      <c r="A8" s="90" t="s">
        <v>117</v>
      </c>
      <c r="B8" s="91" t="s">
        <v>118</v>
      </c>
      <c r="C8" s="64">
        <v>190.98</v>
      </c>
      <c r="D8" s="92">
        <v>0</v>
      </c>
      <c r="E8" s="64">
        <f t="shared" si="0"/>
        <v>0</v>
      </c>
    </row>
    <row r="9" spans="1:5" x14ac:dyDescent="0.25">
      <c r="A9" s="90" t="s">
        <v>119</v>
      </c>
      <c r="B9" s="91" t="s">
        <v>101</v>
      </c>
      <c r="C9" s="64">
        <v>745.68</v>
      </c>
      <c r="D9" s="92">
        <v>1</v>
      </c>
      <c r="E9" s="64">
        <f t="shared" si="0"/>
        <v>745.68</v>
      </c>
    </row>
    <row r="10" spans="1:5" x14ac:dyDescent="0.25">
      <c r="A10" s="90" t="s">
        <v>120</v>
      </c>
      <c r="B10" s="91" t="s">
        <v>101</v>
      </c>
      <c r="C10" s="64">
        <v>1057.55</v>
      </c>
      <c r="D10" s="92">
        <v>1</v>
      </c>
      <c r="E10" s="64">
        <f t="shared" si="0"/>
        <v>1057.55</v>
      </c>
    </row>
    <row r="11" spans="1:5" x14ac:dyDescent="0.25">
      <c r="A11" s="90" t="s">
        <v>121</v>
      </c>
      <c r="B11" s="91" t="s">
        <v>122</v>
      </c>
      <c r="C11" s="64">
        <v>222.45</v>
      </c>
      <c r="D11" s="92">
        <v>1</v>
      </c>
      <c r="E11" s="64">
        <f t="shared" si="0"/>
        <v>222.45</v>
      </c>
    </row>
    <row r="12" spans="1:5" x14ac:dyDescent="0.25">
      <c r="A12" s="90" t="s">
        <v>123</v>
      </c>
      <c r="B12" s="91" t="s">
        <v>21</v>
      </c>
      <c r="C12" s="64">
        <v>3023.87</v>
      </c>
      <c r="D12" s="92">
        <v>0</v>
      </c>
      <c r="E12" s="64">
        <f t="shared" si="0"/>
        <v>0</v>
      </c>
    </row>
    <row r="13" spans="1:5" x14ac:dyDescent="0.25">
      <c r="A13" s="90" t="s">
        <v>124</v>
      </c>
      <c r="B13" s="91" t="s">
        <v>21</v>
      </c>
      <c r="C13" s="64">
        <v>4675.18</v>
      </c>
      <c r="D13" s="92">
        <v>0</v>
      </c>
      <c r="E13" s="64">
        <f t="shared" si="0"/>
        <v>0</v>
      </c>
    </row>
    <row r="14" spans="1:5" x14ac:dyDescent="0.25">
      <c r="A14" s="90" t="s">
        <v>125</v>
      </c>
      <c r="B14" s="91" t="s">
        <v>118</v>
      </c>
      <c r="C14" s="64">
        <v>404.64</v>
      </c>
      <c r="D14" s="92">
        <v>6</v>
      </c>
      <c r="E14" s="64">
        <f t="shared" si="0"/>
        <v>2427.84</v>
      </c>
    </row>
    <row r="15" spans="1:5" x14ac:dyDescent="0.25">
      <c r="A15" s="93" t="s">
        <v>9</v>
      </c>
      <c r="B15" s="94"/>
      <c r="C15" s="95"/>
      <c r="D15" s="96" t="s">
        <v>126</v>
      </c>
      <c r="E15" s="88">
        <f>SUM(E5:E14)</f>
        <v>4453.5200000000004</v>
      </c>
    </row>
    <row r="16" spans="1:5" x14ac:dyDescent="0.25">
      <c r="A16" s="93"/>
      <c r="B16" s="93"/>
      <c r="C16" s="97"/>
      <c r="D16" s="98" t="s">
        <v>257</v>
      </c>
      <c r="E16" s="88">
        <f xml:space="preserve"> ((E15*26.37)/100)</f>
        <v>1174.3932240000001</v>
      </c>
    </row>
    <row r="17" spans="1:5" x14ac:dyDescent="0.25">
      <c r="A17" s="93"/>
      <c r="B17" s="93"/>
      <c r="C17" s="97"/>
      <c r="D17" s="96" t="s">
        <v>111</v>
      </c>
      <c r="E17" s="88">
        <f>(E15+E16)</f>
        <v>5627.9132240000008</v>
      </c>
    </row>
    <row r="18" spans="1:5" x14ac:dyDescent="0.25">
      <c r="A18" s="99"/>
      <c r="B18" s="99"/>
      <c r="C18" s="81"/>
      <c r="D18" s="99"/>
      <c r="E18" s="81"/>
    </row>
    <row r="19" spans="1:5" ht="15.75" x14ac:dyDescent="0.25">
      <c r="A19" s="255" t="s">
        <v>259</v>
      </c>
      <c r="B19" s="255"/>
      <c r="C19" s="255"/>
      <c r="D19" s="255"/>
      <c r="E19" s="255"/>
    </row>
    <row r="20" spans="1:5" x14ac:dyDescent="0.25">
      <c r="C20" s="84"/>
      <c r="E20" s="84"/>
    </row>
    <row r="21" spans="1:5" ht="15.75" x14ac:dyDescent="0.25">
      <c r="A21" s="221" t="s">
        <v>84</v>
      </c>
      <c r="B21" s="221"/>
      <c r="C21" s="221"/>
      <c r="D21" s="221"/>
      <c r="E21" s="221"/>
    </row>
    <row r="22" spans="1:5" ht="15.75" x14ac:dyDescent="0.25">
      <c r="A22" s="217" t="s">
        <v>83</v>
      </c>
      <c r="B22" s="217"/>
      <c r="C22" s="217"/>
      <c r="D22" s="217"/>
      <c r="E22" s="217"/>
    </row>
    <row r="23" spans="1:5" ht="15.75" x14ac:dyDescent="0.25">
      <c r="A23" s="217" t="s">
        <v>237</v>
      </c>
      <c r="B23" s="217"/>
      <c r="C23" s="217"/>
      <c r="D23" s="217"/>
      <c r="E23" s="217"/>
    </row>
    <row r="24" spans="1:5" x14ac:dyDescent="0.25">
      <c r="C24" s="84"/>
      <c r="E24" s="84"/>
    </row>
  </sheetData>
  <mergeCells count="10">
    <mergeCell ref="A19:E19"/>
    <mergeCell ref="A21:E21"/>
    <mergeCell ref="A22:E22"/>
    <mergeCell ref="A23:E23"/>
    <mergeCell ref="A1:E1"/>
    <mergeCell ref="A2:A3"/>
    <mergeCell ref="B2:B3"/>
    <mergeCell ref="C2:C3"/>
    <mergeCell ref="D2:E2"/>
    <mergeCell ref="A4:E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I10" sqref="I10"/>
    </sheetView>
  </sheetViews>
  <sheetFormatPr defaultColWidth="8.85546875" defaultRowHeight="15" x14ac:dyDescent="0.25"/>
  <cols>
    <col min="1" max="1" width="53.42578125" customWidth="1"/>
    <col min="2" max="2" width="15.85546875" bestFit="1" customWidth="1"/>
    <col min="3" max="3" width="13.7109375" bestFit="1" customWidth="1"/>
    <col min="4" max="4" width="7.85546875" customWidth="1"/>
    <col min="5" max="5" width="15.42578125" bestFit="1" customWidth="1"/>
    <col min="6" max="6" width="13.140625" bestFit="1" customWidth="1"/>
  </cols>
  <sheetData>
    <row r="1" spans="1:5" x14ac:dyDescent="0.25">
      <c r="A1" s="312" t="s">
        <v>243</v>
      </c>
      <c r="B1" s="313"/>
      <c r="C1" s="313"/>
      <c r="D1" s="313"/>
      <c r="E1" s="314"/>
    </row>
    <row r="2" spans="1:5" x14ac:dyDescent="0.25">
      <c r="A2" s="315" t="s">
        <v>127</v>
      </c>
      <c r="B2" s="317" t="s">
        <v>128</v>
      </c>
      <c r="C2" s="87" t="s">
        <v>129</v>
      </c>
      <c r="D2" s="89"/>
      <c r="E2" s="86"/>
    </row>
    <row r="3" spans="1:5" x14ac:dyDescent="0.25">
      <c r="A3" s="328"/>
      <c r="B3" s="329"/>
      <c r="C3" s="57" t="s">
        <v>97</v>
      </c>
      <c r="D3" s="57" t="s">
        <v>151</v>
      </c>
      <c r="E3" s="58" t="s">
        <v>98</v>
      </c>
    </row>
    <row r="4" spans="1:5" x14ac:dyDescent="0.25">
      <c r="A4" s="59" t="s">
        <v>130</v>
      </c>
      <c r="B4" s="61">
        <v>2.1</v>
      </c>
      <c r="C4" s="62">
        <v>0</v>
      </c>
      <c r="D4" s="62">
        <v>100</v>
      </c>
      <c r="E4" s="61">
        <f>B4*C4*D4</f>
        <v>0</v>
      </c>
    </row>
    <row r="5" spans="1:5" x14ac:dyDescent="0.25">
      <c r="A5" s="59" t="s">
        <v>131</v>
      </c>
      <c r="B5" s="61">
        <v>3.19</v>
      </c>
      <c r="C5" s="62">
        <v>1</v>
      </c>
      <c r="D5" s="62">
        <v>100</v>
      </c>
      <c r="E5" s="61">
        <f t="shared" ref="E5:E11" si="0">B5*C5*D5</f>
        <v>319</v>
      </c>
    </row>
    <row r="6" spans="1:5" x14ac:dyDescent="0.25">
      <c r="A6" s="59" t="s">
        <v>132</v>
      </c>
      <c r="B6" s="61">
        <v>3.19</v>
      </c>
      <c r="C6" s="62">
        <v>1</v>
      </c>
      <c r="D6" s="62">
        <v>100</v>
      </c>
      <c r="E6" s="61">
        <f t="shared" si="0"/>
        <v>319</v>
      </c>
    </row>
    <row r="7" spans="1:5" x14ac:dyDescent="0.25">
      <c r="A7" s="59" t="s">
        <v>133</v>
      </c>
      <c r="B7" s="61">
        <v>3.19</v>
      </c>
      <c r="C7" s="62">
        <v>1</v>
      </c>
      <c r="D7" s="62">
        <v>100</v>
      </c>
      <c r="E7" s="61">
        <f t="shared" si="0"/>
        <v>319</v>
      </c>
    </row>
    <row r="8" spans="1:5" x14ac:dyDescent="0.25">
      <c r="A8" s="100" t="s">
        <v>187</v>
      </c>
      <c r="B8" s="61">
        <v>3.19</v>
      </c>
      <c r="C8" s="62">
        <v>1</v>
      </c>
      <c r="D8" s="62">
        <v>100</v>
      </c>
      <c r="E8" s="61">
        <f t="shared" si="0"/>
        <v>319</v>
      </c>
    </row>
    <row r="9" spans="1:5" x14ac:dyDescent="0.25">
      <c r="A9" s="101" t="s">
        <v>134</v>
      </c>
      <c r="B9" s="64">
        <v>6.38</v>
      </c>
      <c r="C9" s="62">
        <v>1</v>
      </c>
      <c r="D9" s="62">
        <v>100</v>
      </c>
      <c r="E9" s="61">
        <f>B9*C9*D9</f>
        <v>638</v>
      </c>
    </row>
    <row r="10" spans="1:5" x14ac:dyDescent="0.25">
      <c r="A10" s="100" t="s">
        <v>135</v>
      </c>
      <c r="B10" s="61">
        <v>3.19</v>
      </c>
      <c r="C10" s="62">
        <v>1</v>
      </c>
      <c r="D10" s="62">
        <v>100</v>
      </c>
      <c r="E10" s="61">
        <f t="shared" si="0"/>
        <v>319</v>
      </c>
    </row>
    <row r="11" spans="1:5" x14ac:dyDescent="0.25">
      <c r="A11" s="101" t="s">
        <v>136</v>
      </c>
      <c r="B11" s="64">
        <v>3.19</v>
      </c>
      <c r="C11" s="62">
        <v>1</v>
      </c>
      <c r="D11" s="62">
        <v>100</v>
      </c>
      <c r="E11" s="64">
        <f t="shared" si="0"/>
        <v>319</v>
      </c>
    </row>
    <row r="12" spans="1:5" x14ac:dyDescent="0.25">
      <c r="A12" s="102"/>
      <c r="B12" s="103"/>
      <c r="C12" s="109" t="s">
        <v>20</v>
      </c>
      <c r="D12" s="108"/>
      <c r="E12" s="83">
        <f>SUM(E4:E11)</f>
        <v>2552</v>
      </c>
    </row>
    <row r="13" spans="1:5" x14ac:dyDescent="0.25">
      <c r="A13" s="160" t="s">
        <v>137</v>
      </c>
      <c r="B13" s="104"/>
      <c r="C13" s="104"/>
      <c r="D13" s="104"/>
      <c r="E13" s="105"/>
    </row>
    <row r="14" spans="1:5" x14ac:dyDescent="0.25">
      <c r="A14" s="59" t="s">
        <v>138</v>
      </c>
      <c r="B14" s="61">
        <v>4.93</v>
      </c>
      <c r="C14" s="70">
        <v>2</v>
      </c>
      <c r="D14" s="62">
        <v>100</v>
      </c>
      <c r="E14" s="61">
        <f>B14*C14*D14</f>
        <v>986</v>
      </c>
    </row>
    <row r="15" spans="1:5" x14ac:dyDescent="0.25">
      <c r="A15" s="59" t="s">
        <v>139</v>
      </c>
      <c r="B15" s="61">
        <v>4.13</v>
      </c>
      <c r="C15" s="62">
        <v>0</v>
      </c>
      <c r="D15" s="62">
        <v>100</v>
      </c>
      <c r="E15" s="61">
        <f t="shared" ref="E15:E17" si="1">B15*C15*D15</f>
        <v>0</v>
      </c>
    </row>
    <row r="16" spans="1:5" x14ac:dyDescent="0.25">
      <c r="A16" s="59" t="s">
        <v>140</v>
      </c>
      <c r="B16" s="61">
        <v>3.93</v>
      </c>
      <c r="C16" s="62">
        <v>1</v>
      </c>
      <c r="D16" s="62">
        <v>100</v>
      </c>
      <c r="E16" s="61">
        <f t="shared" si="1"/>
        <v>393</v>
      </c>
    </row>
    <row r="17" spans="1:5" x14ac:dyDescent="0.25">
      <c r="A17" s="100" t="s">
        <v>141</v>
      </c>
      <c r="B17" s="64">
        <v>3.75</v>
      </c>
      <c r="C17" s="62">
        <v>1</v>
      </c>
      <c r="D17" s="62">
        <v>100</v>
      </c>
      <c r="E17" s="61">
        <f t="shared" si="1"/>
        <v>375</v>
      </c>
    </row>
    <row r="18" spans="1:5" x14ac:dyDescent="0.25">
      <c r="A18" s="93"/>
      <c r="B18" s="95"/>
      <c r="C18" s="96" t="s">
        <v>20</v>
      </c>
      <c r="D18" s="62"/>
      <c r="E18" s="58">
        <f xml:space="preserve"> (E14+E15+E17+E16)</f>
        <v>1754</v>
      </c>
    </row>
    <row r="19" spans="1:5" x14ac:dyDescent="0.25">
      <c r="A19" s="93"/>
      <c r="B19" s="97"/>
      <c r="C19" s="96" t="s">
        <v>126</v>
      </c>
      <c r="D19" s="110"/>
      <c r="E19" s="88">
        <f xml:space="preserve"> (2*(E12+E18))</f>
        <v>8612</v>
      </c>
    </row>
    <row r="20" spans="1:5" x14ac:dyDescent="0.25">
      <c r="A20" s="93"/>
      <c r="B20" s="97"/>
      <c r="C20" s="96" t="s">
        <v>257</v>
      </c>
      <c r="D20" s="62"/>
      <c r="E20" s="58">
        <f xml:space="preserve"> ((E19*26.37)/100)</f>
        <v>2270.9843999999998</v>
      </c>
    </row>
    <row r="21" spans="1:5" x14ac:dyDescent="0.25">
      <c r="A21" s="93"/>
      <c r="B21" s="97"/>
      <c r="C21" s="96" t="s">
        <v>111</v>
      </c>
      <c r="D21" s="62"/>
      <c r="E21" s="83">
        <f xml:space="preserve"> (E19+E20)</f>
        <v>10882.984399999999</v>
      </c>
    </row>
    <row r="22" spans="1:5" x14ac:dyDescent="0.25">
      <c r="A22" s="99"/>
      <c r="B22" s="81"/>
      <c r="C22" s="99"/>
      <c r="D22" s="99"/>
      <c r="E22" s="81"/>
    </row>
    <row r="23" spans="1:5" ht="15.75" x14ac:dyDescent="0.25">
      <c r="A23" s="330" t="s">
        <v>254</v>
      </c>
      <c r="B23" s="330"/>
      <c r="C23" s="330"/>
      <c r="D23" s="330"/>
      <c r="E23" s="330"/>
    </row>
    <row r="24" spans="1:5" x14ac:dyDescent="0.25">
      <c r="B24" s="84"/>
      <c r="E24" s="84"/>
    </row>
    <row r="25" spans="1:5" ht="15.75" x14ac:dyDescent="0.25">
      <c r="A25" s="221" t="s">
        <v>84</v>
      </c>
      <c r="B25" s="221"/>
      <c r="C25" s="221"/>
      <c r="D25" s="221"/>
      <c r="E25" s="221"/>
    </row>
    <row r="26" spans="1:5" ht="15.75" x14ac:dyDescent="0.25">
      <c r="A26" s="217" t="s">
        <v>83</v>
      </c>
      <c r="B26" s="217"/>
      <c r="C26" s="217"/>
      <c r="D26" s="217"/>
      <c r="E26" s="217"/>
    </row>
    <row r="27" spans="1:5" ht="15.75" x14ac:dyDescent="0.25">
      <c r="A27" s="217" t="s">
        <v>237</v>
      </c>
      <c r="B27" s="217"/>
      <c r="C27" s="217"/>
      <c r="D27" s="217"/>
      <c r="E27" s="217"/>
    </row>
    <row r="28" spans="1:5" x14ac:dyDescent="0.25">
      <c r="B28" s="84"/>
      <c r="E28" s="84"/>
    </row>
    <row r="29" spans="1:5" x14ac:dyDescent="0.25">
      <c r="B29" s="84"/>
      <c r="E29" s="84"/>
    </row>
  </sheetData>
  <mergeCells count="7">
    <mergeCell ref="A25:E25"/>
    <mergeCell ref="A26:E26"/>
    <mergeCell ref="A27:E27"/>
    <mergeCell ref="A1:E1"/>
    <mergeCell ref="A2:A3"/>
    <mergeCell ref="B2:B3"/>
    <mergeCell ref="A23:E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O8" sqref="O8"/>
    </sheetView>
  </sheetViews>
  <sheetFormatPr defaultRowHeight="15" x14ac:dyDescent="0.25"/>
  <cols>
    <col min="4" max="4" width="12.42578125" customWidth="1"/>
    <col min="11" max="11" width="17.85546875" customWidth="1"/>
  </cols>
  <sheetData>
    <row r="1" spans="1:11" x14ac:dyDescent="0.25">
      <c r="A1" s="331" t="s">
        <v>287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</row>
    <row r="2" spans="1:11" x14ac:dyDescent="0.25">
      <c r="A2" s="334" t="s">
        <v>288</v>
      </c>
      <c r="B2" s="335"/>
      <c r="C2" s="335"/>
      <c r="D2" s="335"/>
      <c r="E2" s="335"/>
      <c r="F2" s="335"/>
      <c r="G2" s="335"/>
      <c r="H2" s="335"/>
      <c r="I2" s="335"/>
      <c r="J2" s="335"/>
      <c r="K2" s="336"/>
    </row>
    <row r="3" spans="1:11" x14ac:dyDescent="0.25">
      <c r="A3" s="334" t="s">
        <v>234</v>
      </c>
      <c r="B3" s="335"/>
      <c r="C3" s="335"/>
      <c r="D3" s="335"/>
      <c r="E3" s="335"/>
      <c r="F3" s="335"/>
      <c r="G3" s="335"/>
      <c r="H3" s="335"/>
      <c r="I3" s="335"/>
      <c r="J3" s="335"/>
      <c r="K3" s="336"/>
    </row>
    <row r="4" spans="1:11" ht="15.75" thickBot="1" x14ac:dyDescent="0.3">
      <c r="A4" s="337" t="s">
        <v>289</v>
      </c>
      <c r="B4" s="338"/>
      <c r="C4" s="338"/>
      <c r="D4" s="338"/>
      <c r="E4" s="338"/>
      <c r="F4" s="338"/>
      <c r="G4" s="338"/>
      <c r="H4" s="338"/>
      <c r="I4" s="338"/>
      <c r="J4" s="338"/>
      <c r="K4" s="339"/>
    </row>
  </sheetData>
  <mergeCells count="4">
    <mergeCell ref="A1:K1"/>
    <mergeCell ref="A2:K2"/>
    <mergeCell ref="A3:K3"/>
    <mergeCell ref="A4:K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DADOS RECAPEMENTO</vt:lpstr>
      <vt:lpstr>MEMÓRIA DE CÁLCULO</vt:lpstr>
      <vt:lpstr>ORÇAMENTO</vt:lpstr>
      <vt:lpstr>PRODUTOS BETUMINOSOS</vt:lpstr>
      <vt:lpstr>CFF</vt:lpstr>
      <vt:lpstr>ADM LOCAL</vt:lpstr>
      <vt:lpstr>CANTEIRO DE OBRA</vt:lpstr>
      <vt:lpstr>MOBILIZACAO EQUIPAMENTO</vt:lpstr>
      <vt:lpstr>Planilha1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Particular</cp:lastModifiedBy>
  <cp:lastPrinted>2024-02-05T18:14:06Z</cp:lastPrinted>
  <dcterms:created xsi:type="dcterms:W3CDTF">2019-01-22T17:17:15Z</dcterms:created>
  <dcterms:modified xsi:type="dcterms:W3CDTF">2024-03-15T13:24:33Z</dcterms:modified>
</cp:coreProperties>
</file>