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REMOÇÃO DE PLANTAS AQUÁTICAS E DESASSORIAMENTO DOS BORDOS - COMPLEXO DE REPRESAS\"/>
    </mc:Choice>
  </mc:AlternateContent>
  <xr:revisionPtr revIDLastSave="0" documentId="8_{B20463AE-E695-4075-8BD4-0565DFBF01A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DOS " sheetId="13" r:id="rId1"/>
    <sheet name="MEMÓRIA DE CÁLCULO " sheetId="1" r:id="rId2"/>
    <sheet name="ORÇAMENTO" sheetId="24" r:id="rId3"/>
    <sheet name="COTAÇÕES" sheetId="25" r:id="rId4"/>
    <sheet name="BDI" sheetId="20" r:id="rId5"/>
    <sheet name="MOBILIZAÇÃO EQUIPAMENTOS" sheetId="18" r:id="rId6"/>
    <sheet name="ADMINISTRAÇÃO LOCAL" sheetId="16" r:id="rId7"/>
    <sheet name="CANTEIRO DE OBRAS" sheetId="17" r:id="rId8"/>
    <sheet name="CRONOGRAMA " sheetId="21" r:id="rId9"/>
    <sheet name="FINANCEIRO" sheetId="22" r:id="rId10"/>
  </sheets>
  <definedNames>
    <definedName name="_xlnm.Print_Area" localSheetId="4">BDI!$A$1:$J$27</definedName>
    <definedName name="_xlnm.Print_Area" localSheetId="8">'CRONOGRAMA '!$A$1:$F$32</definedName>
    <definedName name="_xlnm.Print_Area" localSheetId="0">'DADOS '!$A$1:$C$21</definedName>
    <definedName name="_xlnm.Print_Area" localSheetId="1">'MEMÓRIA DE CÁLCULO '!$A$1:$K$46</definedName>
    <definedName name="_xlnm.Print_Area" localSheetId="2">ORÇAMENTO!$A$1:$J$46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E10" i="13"/>
  <c r="K43" i="1"/>
  <c r="K42" i="1"/>
  <c r="G23" i="25"/>
  <c r="J21" i="1" s="1"/>
  <c r="I21" i="24" s="1"/>
  <c r="F22" i="18"/>
  <c r="C16" i="18"/>
  <c r="F16" i="18" s="1"/>
  <c r="F14" i="18"/>
  <c r="F21" i="18"/>
  <c r="F13" i="18"/>
  <c r="C15" i="18"/>
  <c r="F15" i="18" s="1"/>
  <c r="C17" i="18"/>
  <c r="E19" i="25"/>
  <c r="G19" i="25" s="1"/>
  <c r="B19" i="25"/>
  <c r="B14" i="25"/>
  <c r="B9" i="25"/>
  <c r="J32" i="1"/>
  <c r="I32" i="24" s="1"/>
  <c r="J24" i="1"/>
  <c r="I24" i="24" s="1"/>
  <c r="J16" i="1"/>
  <c r="I16" i="24" s="1"/>
  <c r="E14" i="25"/>
  <c r="G14" i="25" s="1"/>
  <c r="E9" i="25"/>
  <c r="J29" i="1" l="1"/>
  <c r="I29" i="24" s="1"/>
  <c r="J13" i="1"/>
  <c r="I13" i="24" s="1"/>
  <c r="G20" i="25"/>
  <c r="G15" i="25"/>
  <c r="G9" i="25"/>
  <c r="G10" i="25" s="1"/>
  <c r="G22" i="25" l="1"/>
  <c r="A15" i="21"/>
  <c r="A16" i="21" s="1"/>
  <c r="A17" i="21" s="1"/>
  <c r="A18" i="21" s="1"/>
  <c r="A14" i="21"/>
  <c r="A13" i="21"/>
  <c r="B18" i="21"/>
  <c r="B17" i="21"/>
  <c r="B16" i="21"/>
  <c r="B15" i="21"/>
  <c r="B14" i="21"/>
  <c r="B13" i="21"/>
  <c r="H13" i="24"/>
  <c r="J13" i="24" s="1"/>
  <c r="G10" i="13"/>
  <c r="I13" i="1"/>
  <c r="A14" i="13"/>
  <c r="B14" i="13"/>
  <c r="C14" i="13"/>
  <c r="C16" i="13" s="1"/>
  <c r="H32" i="24" s="1"/>
  <c r="J32" i="24" s="1"/>
  <c r="A12" i="13"/>
  <c r="B10" i="13"/>
  <c r="I21" i="1" s="1"/>
  <c r="C10" i="13"/>
  <c r="I29" i="1" s="1"/>
  <c r="D17" i="17"/>
  <c r="F12" i="18"/>
  <c r="I32" i="1" l="1"/>
  <c r="B16" i="13"/>
  <c r="H21" i="24"/>
  <c r="J21" i="24" s="1"/>
  <c r="H10" i="13"/>
  <c r="H29" i="24"/>
  <c r="J29" i="24" s="1"/>
  <c r="J33" i="24" s="1"/>
  <c r="A16" i="13"/>
  <c r="H16" i="24" l="1"/>
  <c r="J16" i="24" s="1"/>
  <c r="J17" i="24" s="1"/>
  <c r="I16" i="1"/>
  <c r="I24" i="1"/>
  <c r="H24" i="24"/>
  <c r="J24" i="24" s="1"/>
  <c r="J25" i="24" s="1"/>
  <c r="E14" i="21" s="1"/>
  <c r="E15" i="21"/>
  <c r="E19" i="16"/>
  <c r="E20" i="16" s="1"/>
  <c r="F23" i="18"/>
  <c r="E24" i="18" s="1"/>
  <c r="F17" i="18"/>
  <c r="E18" i="18" s="1"/>
  <c r="F26" i="18" l="1"/>
  <c r="E13" i="21"/>
  <c r="K29" i="1"/>
  <c r="K16" i="1"/>
  <c r="K21" i="1"/>
  <c r="K32" i="1" l="1"/>
  <c r="K33" i="1" s="1"/>
  <c r="K24" i="1"/>
  <c r="K25" i="1" s="1"/>
  <c r="A7" i="22" l="1"/>
  <c r="A6" i="22"/>
  <c r="A5" i="22"/>
  <c r="A4" i="22"/>
  <c r="A3" i="22"/>
  <c r="A2" i="22"/>
  <c r="E17" i="16" l="1"/>
  <c r="E16" i="17" l="1"/>
  <c r="K13" i="1" l="1"/>
  <c r="K17" i="1" s="1"/>
  <c r="E17" i="17" l="1"/>
  <c r="E15" i="17"/>
  <c r="E14" i="17"/>
  <c r="E13" i="17"/>
  <c r="E13" i="16"/>
  <c r="E14" i="16" s="1"/>
  <c r="E21" i="16" s="1"/>
  <c r="E22" i="16" l="1"/>
  <c r="E18" i="17"/>
  <c r="E19" i="17" l="1"/>
  <c r="E20" i="17" s="1"/>
  <c r="J36" i="1" s="1"/>
  <c r="I36" i="24" s="1"/>
  <c r="J36" i="24" s="1"/>
  <c r="E17" i="21" s="1"/>
  <c r="F27" i="18" l="1"/>
  <c r="F28" i="18" s="1"/>
  <c r="E23" i="16"/>
  <c r="K36" i="1"/>
  <c r="J35" i="1" l="1"/>
  <c r="J39" i="1"/>
  <c r="K35" i="1" l="1"/>
  <c r="K37" i="1" s="1"/>
  <c r="I35" i="24"/>
  <c r="J35" i="24" s="1"/>
  <c r="K39" i="1"/>
  <c r="K40" i="1" s="1"/>
  <c r="I39" i="24"/>
  <c r="J39" i="24" s="1"/>
  <c r="B2" i="22"/>
  <c r="C2" i="22" s="1"/>
  <c r="F41" i="1" l="1"/>
  <c r="J37" i="24"/>
  <c r="E16" i="21"/>
  <c r="B5" i="22" s="1"/>
  <c r="J40" i="24"/>
  <c r="E18" i="21"/>
  <c r="F41" i="24" l="1"/>
  <c r="C19" i="21"/>
  <c r="D19" i="21"/>
  <c r="C5" i="22"/>
  <c r="B4" i="22"/>
  <c r="B3" i="22"/>
  <c r="C4" i="22" l="1"/>
  <c r="E19" i="21"/>
  <c r="B7" i="22"/>
  <c r="C7" i="22" s="1"/>
  <c r="B9" i="22" l="1"/>
  <c r="F13" i="21"/>
  <c r="F14" i="21"/>
  <c r="B6" i="22"/>
  <c r="B8" i="22" s="1"/>
  <c r="B11" i="22" l="1"/>
  <c r="C6" i="22"/>
  <c r="C20" i="21"/>
  <c r="D20" i="21"/>
  <c r="F16" i="21"/>
  <c r="F15" i="21"/>
  <c r="F18" i="21"/>
  <c r="C3" i="22"/>
  <c r="F17" i="21"/>
  <c r="C8" i="22" l="1"/>
  <c r="F19" i="21"/>
</calcChain>
</file>

<file path=xl/sharedStrings.xml><?xml version="1.0" encoding="utf-8"?>
<sst xmlns="http://schemas.openxmlformats.org/spreadsheetml/2006/main" count="477" uniqueCount="175">
  <si>
    <t>2.1</t>
  </si>
  <si>
    <t>FONTE</t>
  </si>
  <si>
    <t>CÓDIGO</t>
  </si>
  <si>
    <t>UNID.</t>
  </si>
  <si>
    <t>MEMÓRIA</t>
  </si>
  <si>
    <t>QUANT.</t>
  </si>
  <si>
    <t xml:space="preserve"> </t>
  </si>
  <si>
    <t>R$/UNID.</t>
  </si>
  <si>
    <t>TOTAL (R$)</t>
  </si>
  <si>
    <t>-</t>
  </si>
  <si>
    <t>UNIDADE</t>
  </si>
  <si>
    <t>2.0</t>
  </si>
  <si>
    <t>1.0</t>
  </si>
  <si>
    <t>ITEM</t>
  </si>
  <si>
    <t>CUSTO TOTAL DA OBRA:</t>
  </si>
  <si>
    <t>1.1</t>
  </si>
  <si>
    <t>DESCRIÇÃO</t>
  </si>
  <si>
    <t>CUSTO UNITÁRIO</t>
  </si>
  <si>
    <t>QUANTIDADE</t>
  </si>
  <si>
    <t>CUSTO TOTAL</t>
  </si>
  <si>
    <t>DIVISÃO ENGENHARIA</t>
  </si>
  <si>
    <t>MÊS</t>
  </si>
  <si>
    <t>DIVISÃO ADMINISTRATIVA</t>
  </si>
  <si>
    <t>VEÍCULOS DA ADMINISTRAÇÃO</t>
  </si>
  <si>
    <t>VEÍCULOS LEVES (INCLUSO COMBUSTÍVEL)</t>
  </si>
  <si>
    <t>PREÇO TOTAL:</t>
  </si>
  <si>
    <t>INSTALAÇOES PROVISÓRIAS</t>
  </si>
  <si>
    <t>ESCRITÓRIO URBANO (CIDADE)</t>
  </si>
  <si>
    <t>M²</t>
  </si>
  <si>
    <t>TENDA 6X6M REFEITÓRIO</t>
  </si>
  <si>
    <t>MESA COM 4 CADEIRAS (REFEITÓRIO TENDAS)</t>
  </si>
  <si>
    <t>CJ</t>
  </si>
  <si>
    <t>PLACA DE OBRA</t>
  </si>
  <si>
    <t>CUSTO TOTAL:</t>
  </si>
  <si>
    <t>CUSTO HORÁRIO</t>
  </si>
  <si>
    <t>4.0</t>
  </si>
  <si>
    <t>4.1</t>
  </si>
  <si>
    <t>DT</t>
  </si>
  <si>
    <t>3.0</t>
  </si>
  <si>
    <t>3.1</t>
  </si>
  <si>
    <t xml:space="preserve">BANHEIROS QUÍMICOS (COM LAVATÓRIO) </t>
  </si>
  <si>
    <t>GOINFRA</t>
  </si>
  <si>
    <t>SUBTOTAL:</t>
  </si>
  <si>
    <t>SUBTOTAL</t>
  </si>
  <si>
    <t xml:space="preserve">ADMINISTRAÇÃO LOCAL </t>
  </si>
  <si>
    <t xml:space="preserve">CANTEIRO DE OBRA </t>
  </si>
  <si>
    <t xml:space="preserve">MOBILIZAÇÃO/DESMOBILIZAÇÃO EQUIPAMENTOS </t>
  </si>
  <si>
    <t>5.0</t>
  </si>
  <si>
    <t>5.1</t>
  </si>
  <si>
    <t>6.0</t>
  </si>
  <si>
    <t>6.1</t>
  </si>
  <si>
    <t>7.0</t>
  </si>
  <si>
    <t>7.1</t>
  </si>
  <si>
    <t>SERVIÇOS PRELIMINARES</t>
  </si>
  <si>
    <t>MOBILIZAÇÃO/DESMOBILIZAÇÃO DE EQUIPAMENTOS</t>
  </si>
  <si>
    <t>CANTEIRO DE OBRAS</t>
  </si>
  <si>
    <t xml:space="preserve">CONFORME COMPOSIÇÃO ANEXO </t>
  </si>
  <si>
    <t xml:space="preserve">ADMINISTRAÇÃO </t>
  </si>
  <si>
    <t>COMPOSIÇÃO BDI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</si>
  <si>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</si>
  <si>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</si>
  <si>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</si>
  <si>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</si>
  <si>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</si>
  <si>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</si>
  <si>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</si>
  <si>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</si>
  <si>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</si>
  <si>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</si>
  <si>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CRONOGRAMA FISICO-FINANCEIRO</t>
  </si>
  <si>
    <t>GRUPO DE SERVIÇO</t>
  </si>
  <si>
    <t>MÊS 1</t>
  </si>
  <si>
    <t>% DO SERVIÇO</t>
  </si>
  <si>
    <t>VALOR DO SERVIÇO EXECUTADO</t>
  </si>
  <si>
    <t>AVANÇO FINANCEIRO</t>
  </si>
  <si>
    <t xml:space="preserve">VALOR </t>
  </si>
  <si>
    <t>CUSTO /KM</t>
  </si>
  <si>
    <t>CÓDIGO AUXILIAR</t>
  </si>
  <si>
    <t>GRUPO DE SERVIÇOS</t>
  </si>
  <si>
    <t>MEDIÇÃO 1</t>
  </si>
  <si>
    <t>TOTAL</t>
  </si>
  <si>
    <t>% ADMINISTRAÇÃO/MÊS</t>
  </si>
  <si>
    <t>% ADMINISTRAÇÃO/SOMATÓRIO SERVIÇOS</t>
  </si>
  <si>
    <t>MEMÓRIA DE CÁLCULO</t>
  </si>
  <si>
    <t xml:space="preserve">    </t>
  </si>
  <si>
    <t>M3</t>
  </si>
  <si>
    <t>7.2</t>
  </si>
  <si>
    <t>8.0</t>
  </si>
  <si>
    <t>8.1</t>
  </si>
  <si>
    <t>M2</t>
  </si>
  <si>
    <t xml:space="preserve">SERVIÇOS </t>
  </si>
  <si>
    <t>SERVIÇOS</t>
  </si>
  <si>
    <t>Secretaria Municipal de Infraestrutura e Transportes</t>
  </si>
  <si>
    <t>______________________________________________________________________________</t>
  </si>
  <si>
    <t>____________________________________________________________</t>
  </si>
  <si>
    <t>______________________________________________________________________</t>
  </si>
  <si>
    <t>_________________________________________________________</t>
  </si>
  <si>
    <t>______________________________________________________________</t>
  </si>
  <si>
    <t>MÊS 2</t>
  </si>
  <si>
    <t>______________________________________________________________________________________</t>
  </si>
  <si>
    <t>Engenheiro Bruno Augusto Evangelista</t>
  </si>
  <si>
    <t>Engenheiro Bruno  Augusto Evangelista</t>
  </si>
  <si>
    <t>BDI (32,31%):</t>
  </si>
  <si>
    <t>REFERÊNCIA: MAIO/2025</t>
  </si>
  <si>
    <t>ESCAVADEIRA HIDRÁULICA - 320DL OU EQUIVALENTE</t>
  </si>
  <si>
    <t>BARCO TRATOR OU SIMILAR</t>
  </si>
  <si>
    <t>REBOCADOS</t>
  </si>
  <si>
    <t>AUTOPROPELIDOS</t>
  </si>
  <si>
    <t>CAMINHÃO MUNCK (GUINDAUTO)</t>
  </si>
  <si>
    <t>ENGENHEIRO DE PRODUÇÃO / CIVIL (Eng. Júnior)</t>
  </si>
  <si>
    <t>LOCAL: COMPLEXO DE REPRESAS MONSENHOR DE SOUZA, COMPLEXO DE REPRESAS DA BICA E REPRESA CLUBE DO POVO</t>
  </si>
  <si>
    <t>LOCAL: COMPLEXO DE REPRESAS MONSENHOR SOUZA</t>
  </si>
  <si>
    <t>COMPOSIÇÃO</t>
  </si>
  <si>
    <t>SERVIÇOS DE REMOÇÃO DE PLANTAS AQUÁTICAS</t>
  </si>
  <si>
    <t>ÁREA DE DESASSORIAMENTO DE MATERIAL ARENOSO TOTAL (m²) COMPLEXO DE REPRESAS MOSENHOR SOUZA</t>
  </si>
  <si>
    <t>ÁREA DE REMOÇÃO PLANTAS AQUÁTICAS TOTAL (m2) COMPLEXO DE REPRESAS MONSENHOR SOUZA</t>
  </si>
  <si>
    <t>ÁREA DE REMOÇÃO PLANTAS AQUÁTICAS TOTAL (m2) COMPLEXO DE REPRESAS DA BICA</t>
  </si>
  <si>
    <t>ÁREA DE REMOÇÃO PLANTAS AQUÁTICAS TOTAL (m2) REPRESA CLUBE DO POVO</t>
  </si>
  <si>
    <t>ÁREA DE DESASSORIAMENTO DE MATERIAL ARENOSO TOTAL (m²) COMPLEXO DE REPRESAS DA BICA</t>
  </si>
  <si>
    <t>ÁREA DE DESASSORIAMENTO DE MATERIAL ARENOSO TOTAL (m²) REPRESA CUBE DO POVO</t>
  </si>
  <si>
    <t>PROFUNDIDADE  DESASSORIAMENTO DE MATERIAL ARENOSO TOTAL (m³) COMPLEXO DE REPRESAS MOSENHOR SOUZA</t>
  </si>
  <si>
    <t>PROFUNDIDADE  DESASSORIAMENTO DE MATERIAL ARENOSO TOTAL (m³) COMPLEXO DE REPRESAS DA BICA</t>
  </si>
  <si>
    <t>PROFUNDIDADE  DESASSORIAMENTO DE MATERIAL ARENOSO TOTAL (m³) REPRESA CLUBE DO POVO</t>
  </si>
  <si>
    <t>VOLUME DESASSORIAMENTO DE MATERIAL ARENOSO TOTAL (m³) COMPLEXO DE REPRESAS MOSENHOR SOUZA</t>
  </si>
  <si>
    <t>VOLUME DESASSORIAMENTO DE MATERIAL ARENOSO TOTAL (m³) COMPLEXO DE REPRESAS DA BICA</t>
  </si>
  <si>
    <t>VOLUME DESASSORIAMENTO DE MATERIAL ARENOSO TOTAL (m³) REPRESA CLUBE DO POVO</t>
  </si>
  <si>
    <t xml:space="preserve">ÁREA X PROFUNDIDADE </t>
  </si>
  <si>
    <t>LOCAL: COMPLEXO DE REPRESAS DA BICA</t>
  </si>
  <si>
    <t>100% DA ÁREA TOTAL DE 103.500,00m²</t>
  </si>
  <si>
    <t>LOCAL: REPRESA CLUBE DO POVO</t>
  </si>
  <si>
    <t xml:space="preserve">7.2                                                                               </t>
  </si>
  <si>
    <t xml:space="preserve">8.1                                                             </t>
  </si>
  <si>
    <t>1,4% DA ÁREA TOTAL DE 107.491,00m²</t>
  </si>
  <si>
    <t>19% DA ÁREA TOTAL DE 53.000,00m²</t>
  </si>
  <si>
    <t>PROPOSTA HIDROTRACTOR</t>
  </si>
  <si>
    <t>VALOR/M2</t>
  </si>
  <si>
    <t>SERVIÇO DE REMOÇÃO PLANTAS AQUÁTICAS M2</t>
  </si>
  <si>
    <t>DESASSORIAMENTO DE MATERIAL ARENOSO (M3)</t>
  </si>
  <si>
    <t>MAPA DE COTAÇÕES</t>
  </si>
  <si>
    <t>Unidade</t>
  </si>
  <si>
    <t>Quantidade</t>
  </si>
  <si>
    <t>TOTAL(R$)</t>
  </si>
  <si>
    <t>m²</t>
  </si>
  <si>
    <t>COTAÇÃO 1</t>
  </si>
  <si>
    <t>CONTATO</t>
  </si>
  <si>
    <t>TELEFONE</t>
  </si>
  <si>
    <t>E-MAIL</t>
  </si>
  <si>
    <t>CNPJ</t>
  </si>
  <si>
    <t>VALOR TOTAL</t>
  </si>
  <si>
    <t>EMPRESA</t>
  </si>
  <si>
    <t>COTAÇÃO 2</t>
  </si>
  <si>
    <t>COTAÇÃO 3</t>
  </si>
  <si>
    <t>VALOR MÉDIO</t>
  </si>
  <si>
    <t>PORTUGAL CONSTRUÇÕES</t>
  </si>
  <si>
    <t>48.363.952/0001-04</t>
  </si>
  <si>
    <t>Elano Teixeira</t>
  </si>
  <si>
    <t>(34) 99798-1080</t>
  </si>
  <si>
    <t>comercialportugal.eng@gmail.com</t>
  </si>
  <si>
    <t>TOP ENGENHARIA EIRELI</t>
  </si>
  <si>
    <t>27.170.033/0001-36</t>
  </si>
  <si>
    <t>Cristiano Barbosa</t>
  </si>
  <si>
    <t>(61)3363-1196</t>
  </si>
  <si>
    <t>topengenharia.top@gmail.com</t>
  </si>
  <si>
    <t>SINAPI</t>
  </si>
  <si>
    <t>ORÇAMENTO</t>
  </si>
  <si>
    <t>MOVTERRA LTDA</t>
  </si>
  <si>
    <t>30.079.400/0001-03</t>
  </si>
  <si>
    <t>Sergio Sabia Rocha</t>
  </si>
  <si>
    <t>REFERÊNCIA: SINAPI 07/2025 COM DESONERAÇÃO E BDI GOINFRA 05/2025 -  BDI: 32,31%</t>
  </si>
  <si>
    <t>REFERÊNCIA: ADMINISTRAÇÃO - CANTEIRO - MOBILIZAÇÃO  - T307 - JUNH0/2025</t>
  </si>
  <si>
    <t>REFERÊNCIA: ADMINISTRAÇÃO - CANTEIRO - MOBILIZAÇÃO  - T307 - JUNHO/2025</t>
  </si>
  <si>
    <t>MOBILIZAÇÃO/DESMOBILIZAÇÃO EQUIPAMENTOS T307 - JUNHO/2025</t>
  </si>
  <si>
    <t>DRAGAGEM (DESASSORIAMENTO) DE MATERIAIS DE 1A CATEGORIA (ARENOSO) E COMPOSTOS ORGÂNICOS E INORGÂNICOS COM ESCAVADEIRA HIDRÁULICA DE LONGO ALCANCE (CAÇAMBA: 0,52 M3/155HP). AF_03/2024</t>
  </si>
  <si>
    <t xml:space="preserve">DESASSORIAMENTO DE MATERAL ARENOSO </t>
  </si>
  <si>
    <t>TIPO DE SERVIÇO: SERVIÇOS DE REMOÇÃO DE PLANTAS AQUÁTICAS E DESASSORIAMENTO DE MATERAL ARENOSO.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</si>
</sst>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&quot;R$&quot;\ #,##0.00"/>
    <numFmt numFmtId="166" formatCode="#,##0.000"/>
    <numFmt numFmtId="167" formatCode="0.0"/>
    <numFmt numFmtId="168" formatCode="&quot;R$&quot;#,##0.00"/>
    <numFmt numFmtId="169" formatCode="#,##0.00_ ;\-#,##0.00\ "/>
    <numFmt numFmtId="170" formatCode="0.0000%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 Narrow"/>
      <family val="2"/>
    </font>
    <font>
      <b/>
      <sz val="9"/>
      <name val="Calibri"/>
      <family val="2"/>
      <scheme val="minor"/>
    </font>
    <font>
      <sz val="10"/>
      <color theme="1"/>
      <name val="Calibri "/>
    </font>
    <font>
      <b/>
      <sz val="12"/>
      <color rgb="FF000000"/>
      <name val="Calibri"/>
      <family val="2"/>
      <scheme val="minor"/>
    </font>
    <font>
      <b/>
      <sz val="10"/>
      <color theme="1"/>
      <name val="Calibri 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6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7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2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8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0" xfId="0" applyFont="1"/>
    <xf numFmtId="165" fontId="3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165" fontId="12" fillId="0" borderId="1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165" fontId="12" fillId="0" borderId="16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7" fontId="13" fillId="0" borderId="16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0" borderId="0" xfId="0" applyFont="1" applyAlignment="1">
      <alignment vertical="center" wrapText="1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0" xfId="0" applyFont="1"/>
    <xf numFmtId="165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3" fillId="0" borderId="14" xfId="0" applyFont="1" applyBorder="1" applyAlignment="1">
      <alignment horizontal="left" vertical="center"/>
    </xf>
    <xf numFmtId="1" fontId="13" fillId="0" borderId="16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44" fontId="12" fillId="0" borderId="15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167" fontId="13" fillId="0" borderId="3" xfId="0" applyNumberFormat="1" applyFont="1" applyBorder="1" applyAlignment="1">
      <alignment horizontal="center"/>
    </xf>
    <xf numFmtId="167" fontId="13" fillId="0" borderId="8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0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2" xfId="0" applyFont="1" applyBorder="1"/>
    <xf numFmtId="0" fontId="0" fillId="0" borderId="23" xfId="0" applyBorder="1"/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2" xfId="0" applyFont="1" applyBorder="1"/>
    <xf numFmtId="165" fontId="9" fillId="0" borderId="32" xfId="0" applyNumberFormat="1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" fontId="17" fillId="0" borderId="28" xfId="3" applyNumberFormat="1" applyFont="1" applyBorder="1" applyAlignment="1" applyProtection="1">
      <alignment horizontal="center" vertical="center"/>
      <protection locked="0"/>
    </xf>
    <xf numFmtId="4" fontId="17" fillId="0" borderId="29" xfId="3" applyNumberFormat="1" applyFont="1" applyBorder="1" applyAlignment="1" applyProtection="1">
      <alignment horizontal="center" vertical="center"/>
      <protection locked="0"/>
    </xf>
    <xf numFmtId="169" fontId="17" fillId="0" borderId="30" xfId="3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34" xfId="0" applyFont="1" applyBorder="1" applyAlignment="1">
      <alignment horizontal="center"/>
    </xf>
    <xf numFmtId="0" fontId="14" fillId="0" borderId="4" xfId="0" applyFont="1" applyBorder="1"/>
    <xf numFmtId="165" fontId="14" fillId="0" borderId="4" xfId="0" applyNumberFormat="1" applyFont="1" applyBorder="1"/>
    <xf numFmtId="10" fontId="14" fillId="0" borderId="35" xfId="2" applyNumberFormat="1" applyFont="1" applyBorder="1"/>
    <xf numFmtId="165" fontId="14" fillId="0" borderId="0" xfId="0" applyNumberFormat="1" applyFont="1"/>
    <xf numFmtId="10" fontId="14" fillId="0" borderId="0" xfId="2" applyNumberFormat="1" applyFont="1" applyBorder="1"/>
    <xf numFmtId="10" fontId="14" fillId="0" borderId="0" xfId="2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2" fillId="0" borderId="27" xfId="2" applyNumberFormat="1" applyFont="1" applyBorder="1" applyAlignment="1">
      <alignment horizontal="center" vertical="center"/>
    </xf>
    <xf numFmtId="168" fontId="18" fillId="0" borderId="1" xfId="0" applyNumberFormat="1" applyFont="1" applyBorder="1" applyAlignment="1">
      <alignment horizontal="center" vertical="center"/>
    </xf>
    <xf numFmtId="10" fontId="18" fillId="0" borderId="1" xfId="2" applyNumberFormat="1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6" xfId="0" applyBorder="1"/>
    <xf numFmtId="0" fontId="22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165" fontId="23" fillId="0" borderId="1" xfId="0" applyNumberFormat="1" applyFont="1" applyBorder="1" applyAlignment="1">
      <alignment horizontal="center" vertical="center" wrapText="1"/>
    </xf>
    <xf numFmtId="165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165" fontId="24" fillId="4" borderId="1" xfId="2" applyNumberFormat="1" applyFont="1" applyFill="1" applyBorder="1" applyAlignment="1">
      <alignment horizontal="center" vertical="center"/>
    </xf>
    <xf numFmtId="10" fontId="24" fillId="4" borderId="1" xfId="2" applyNumberFormat="1" applyFont="1" applyFill="1" applyBorder="1" applyAlignment="1">
      <alignment horizontal="center" vertical="center"/>
    </xf>
    <xf numFmtId="10" fontId="0" fillId="0" borderId="0" xfId="0" applyNumberFormat="1"/>
    <xf numFmtId="170" fontId="0" fillId="0" borderId="0" xfId="2" applyNumberFormat="1" applyFont="1"/>
    <xf numFmtId="10" fontId="0" fillId="4" borderId="1" xfId="2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5" fontId="12" fillId="0" borderId="9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15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5" fontId="13" fillId="0" borderId="14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167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0" fontId="3" fillId="0" borderId="27" xfId="2" applyNumberFormat="1" applyFont="1" applyBorder="1" applyAlignment="1">
      <alignment horizontal="center" vertical="center" wrapText="1"/>
    </xf>
    <xf numFmtId="4" fontId="7" fillId="7" borderId="8" xfId="0" applyNumberFormat="1" applyFont="1" applyFill="1" applyBorder="1" applyAlignment="1">
      <alignment horizontal="center" vertical="center" wrapText="1"/>
    </xf>
    <xf numFmtId="2" fontId="7" fillId="7" borderId="8" xfId="0" applyNumberFormat="1" applyFont="1" applyFill="1" applyBorder="1" applyAlignment="1">
      <alignment horizontal="center" vertical="center" wrapText="1"/>
    </xf>
    <xf numFmtId="2" fontId="2" fillId="7" borderId="8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2" fontId="27" fillId="7" borderId="0" xfId="0" applyNumberFormat="1" applyFont="1" applyFill="1"/>
    <xf numFmtId="0" fontId="3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165" fontId="13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7" borderId="1" xfId="0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6" fontId="2" fillId="0" borderId="0" xfId="0" applyNumberFormat="1" applyFont="1" applyAlignment="1">
      <alignment horizontal="center" vertical="center" wrapText="1"/>
    </xf>
    <xf numFmtId="7" fontId="2" fillId="0" borderId="0" xfId="0" applyNumberFormat="1" applyFont="1"/>
    <xf numFmtId="0" fontId="28" fillId="0" borderId="0" xfId="0" applyFont="1"/>
    <xf numFmtId="4" fontId="28" fillId="0" borderId="0" xfId="0" applyNumberFormat="1" applyFont="1" applyAlignment="1">
      <alignment horizontal="center"/>
    </xf>
    <xf numFmtId="44" fontId="28" fillId="0" borderId="0" xfId="4" applyFont="1"/>
    <xf numFmtId="0" fontId="9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4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 wrapText="1"/>
    </xf>
    <xf numFmtId="165" fontId="3" fillId="2" borderId="27" xfId="0" applyNumberFormat="1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right" vertical="center" wrapText="1"/>
    </xf>
    <xf numFmtId="0" fontId="14" fillId="0" borderId="22" xfId="0" applyFont="1" applyBorder="1"/>
    <xf numFmtId="7" fontId="14" fillId="0" borderId="23" xfId="0" applyNumberFormat="1" applyFont="1" applyBorder="1"/>
    <xf numFmtId="2" fontId="0" fillId="0" borderId="0" xfId="0" applyNumberFormat="1"/>
    <xf numFmtId="4" fontId="28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8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4" applyFont="1" applyBorder="1"/>
    <xf numFmtId="44" fontId="0" fillId="0" borderId="1" xfId="0" applyNumberFormat="1" applyBorder="1"/>
    <xf numFmtId="4" fontId="0" fillId="0" borderId="1" xfId="0" applyNumberFormat="1" applyBorder="1" applyAlignment="1">
      <alignment horizontal="center"/>
    </xf>
    <xf numFmtId="44" fontId="1" fillId="0" borderId="1" xfId="0" applyNumberFormat="1" applyFont="1" applyBorder="1"/>
    <xf numFmtId="44" fontId="28" fillId="0" borderId="0" xfId="0" applyNumberFormat="1" applyFont="1"/>
    <xf numFmtId="10" fontId="2" fillId="0" borderId="0" xfId="2" applyNumberFormat="1" applyFont="1"/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9" fillId="5" borderId="37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28" fillId="0" borderId="11" xfId="0" applyNumberFormat="1" applyFont="1" applyBorder="1" applyAlignment="1">
      <alignment horizontal="center" vertical="center" wrapText="1"/>
    </xf>
    <xf numFmtId="44" fontId="28" fillId="0" borderId="14" xfId="0" applyNumberFormat="1" applyFont="1" applyBorder="1" applyAlignment="1">
      <alignment horizontal="center" vertical="center" wrapText="1"/>
    </xf>
    <xf numFmtId="44" fontId="28" fillId="0" borderId="12" xfId="0" applyNumberFormat="1" applyFont="1" applyBorder="1" applyAlignment="1">
      <alignment horizontal="center" vertical="center"/>
    </xf>
    <xf numFmtId="44" fontId="28" fillId="0" borderId="14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2" xfId="5" applyBorder="1" applyAlignment="1">
      <alignment horizontal="center" vertical="center"/>
    </xf>
    <xf numFmtId="0" fontId="29" fillId="0" borderId="14" xfId="5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3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5" fontId="12" fillId="0" borderId="11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8" fillId="0" borderId="26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65" fontId="18" fillId="0" borderId="1" xfId="0" applyNumberFormat="1" applyFont="1" applyBorder="1" applyAlignment="1">
      <alignment horizontal="center" vertical="center"/>
    </xf>
    <xf numFmtId="10" fontId="18" fillId="0" borderId="27" xfId="2" applyNumberFormat="1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</cellXfs>
  <cellStyles count="6">
    <cellStyle name="Hiperlink" xfId="5" builtinId="8"/>
    <cellStyle name="Moeda" xfId="4" builtinId="4"/>
    <cellStyle name="Normal" xfId="0" builtinId="0"/>
    <cellStyle name="Normal 3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76198</xdr:rowOff>
    </xdr:from>
    <xdr:to>
      <xdr:col>1</xdr:col>
      <xdr:colOff>392994</xdr:colOff>
      <xdr:row>5</xdr:row>
      <xdr:rowOff>105833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41A83D-450D-44EE-BAC0-59E0F093F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22" y="259642"/>
          <a:ext cx="2528711" cy="763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162278</xdr:colOff>
      <xdr:row>0</xdr:row>
      <xdr:rowOff>91709</xdr:rowOff>
    </xdr:from>
    <xdr:to>
      <xdr:col>4</xdr:col>
      <xdr:colOff>306211</xdr:colOff>
      <xdr:row>3</xdr:row>
      <xdr:rowOff>304789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4F531D-F74A-456A-B2B1-B528FD6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8" y="91709"/>
          <a:ext cx="2528711" cy="763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181328</xdr:colOff>
      <xdr:row>0</xdr:row>
      <xdr:rowOff>91709</xdr:rowOff>
    </xdr:from>
    <xdr:to>
      <xdr:col>4</xdr:col>
      <xdr:colOff>325261</xdr:colOff>
      <xdr:row>3</xdr:row>
      <xdr:rowOff>304789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D9817A-9B9D-4FD9-B376-4D323878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8" y="91709"/>
          <a:ext cx="2531533" cy="76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25400</xdr:rowOff>
    </xdr:from>
    <xdr:to>
      <xdr:col>2</xdr:col>
      <xdr:colOff>1471083</xdr:colOff>
      <xdr:row>5</xdr:row>
      <xdr:rowOff>54330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4FB9B7-A99A-45E8-B53F-177BBE436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09550"/>
          <a:ext cx="2531533" cy="76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141087</xdr:colOff>
      <xdr:row>0</xdr:row>
      <xdr:rowOff>112878</xdr:rowOff>
    </xdr:from>
    <xdr:to>
      <xdr:col>2</xdr:col>
      <xdr:colOff>285020</xdr:colOff>
      <xdr:row>4</xdr:row>
      <xdr:rowOff>142513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EE202-3732-46B5-A1BA-C50CDD9A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87" y="112878"/>
          <a:ext cx="2528711" cy="7634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169300</xdr:colOff>
      <xdr:row>0</xdr:row>
      <xdr:rowOff>148135</xdr:rowOff>
    </xdr:from>
    <xdr:to>
      <xdr:col>1</xdr:col>
      <xdr:colOff>2091233</xdr:colOff>
      <xdr:row>4</xdr:row>
      <xdr:rowOff>177770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EC12CD-82E3-4AA5-8B2B-8D4E0C0C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00" y="148135"/>
          <a:ext cx="2528711" cy="7634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91725</xdr:colOff>
      <xdr:row>0</xdr:row>
      <xdr:rowOff>91723</xdr:rowOff>
    </xdr:from>
    <xdr:to>
      <xdr:col>1</xdr:col>
      <xdr:colOff>150992</xdr:colOff>
      <xdr:row>4</xdr:row>
      <xdr:rowOff>121358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D475A8-02D3-40F5-9A2C-039EB3AC2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" y="91723"/>
          <a:ext cx="2528711" cy="763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98782</xdr:colOff>
      <xdr:row>0</xdr:row>
      <xdr:rowOff>91724</xdr:rowOff>
    </xdr:from>
    <xdr:to>
      <xdr:col>0</xdr:col>
      <xdr:colOff>2627493</xdr:colOff>
      <xdr:row>4</xdr:row>
      <xdr:rowOff>121359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B23260-81ED-4A1B-8834-7B369AE2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82" y="91724"/>
          <a:ext cx="2528711" cy="7634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176383</xdr:colOff>
      <xdr:row>1</xdr:row>
      <xdr:rowOff>141116</xdr:rowOff>
    </xdr:from>
    <xdr:to>
      <xdr:col>1</xdr:col>
      <xdr:colOff>2317038</xdr:colOff>
      <xdr:row>5</xdr:row>
      <xdr:rowOff>170751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4E053C-138F-47F2-BE8D-CFB9F2CA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83" y="324560"/>
          <a:ext cx="2528711" cy="76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topengenharia.top@gmail.com" TargetMode="External"/><Relationship Id="rId1" Type="http://schemas.openxmlformats.org/officeDocument/2006/relationships/hyperlink" Target="mailto:comercialportugal.eng@gmail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H21"/>
  <sheetViews>
    <sheetView showGridLines="0" topLeftCell="A12" zoomScale="110" zoomScaleNormal="110" workbookViewId="0">
      <selection activeCell="G13" sqref="G13"/>
    </sheetView>
  </sheetViews>
  <sheetFormatPr defaultRowHeight="14.5"/>
  <cols>
    <col min="1" max="3" width="30.6328125" customWidth="1"/>
    <col min="5" max="5" width="16" customWidth="1"/>
    <col min="7" max="7" width="14.1796875" customWidth="1"/>
  </cols>
  <sheetData>
    <row r="8" spans="1:8" ht="17.25" customHeight="1">
      <c r="A8" s="204"/>
      <c r="B8" s="205"/>
      <c r="C8" s="206"/>
    </row>
    <row r="9" spans="1:8" ht="66" customHeight="1">
      <c r="A9" s="128" t="s">
        <v>115</v>
      </c>
      <c r="B9" s="128" t="s">
        <v>116</v>
      </c>
      <c r="C9" s="129" t="s">
        <v>117</v>
      </c>
      <c r="E9" s="129" t="s">
        <v>136</v>
      </c>
      <c r="G9" s="163" t="s">
        <v>134</v>
      </c>
      <c r="H9" s="163" t="s">
        <v>135</v>
      </c>
    </row>
    <row r="10" spans="1:8">
      <c r="A10" s="147">
        <v>10000</v>
      </c>
      <c r="B10" s="152">
        <f>103500</f>
        <v>103500</v>
      </c>
      <c r="C10" s="161">
        <f>1500</f>
        <v>1500</v>
      </c>
      <c r="D10" s="162"/>
      <c r="E10" s="191">
        <f>(A10+B10+C10)*50%</f>
        <v>57500</v>
      </c>
      <c r="F10" s="165"/>
      <c r="G10" s="166">
        <f>440000</f>
        <v>440000</v>
      </c>
      <c r="H10" s="167">
        <f>G10/E10</f>
        <v>7.6521739130434785</v>
      </c>
    </row>
    <row r="11" spans="1:8" ht="52.5" customHeight="1">
      <c r="A11" s="128" t="s">
        <v>114</v>
      </c>
      <c r="B11" s="129" t="s">
        <v>118</v>
      </c>
      <c r="C11" s="129" t="s">
        <v>119</v>
      </c>
      <c r="E11" s="192" t="s">
        <v>137</v>
      </c>
      <c r="G11" s="15"/>
    </row>
    <row r="12" spans="1:8">
      <c r="A12" s="147">
        <f>5000</f>
        <v>5000</v>
      </c>
      <c r="B12" s="147">
        <v>2666.665</v>
      </c>
      <c r="C12" s="161">
        <v>5000</v>
      </c>
      <c r="E12" s="193">
        <f>(A16+B16+C16)*50%</f>
        <v>9499.9987499999988</v>
      </c>
    </row>
    <row r="13" spans="1:8" ht="52.9" customHeight="1">
      <c r="A13" s="129" t="s">
        <v>120</v>
      </c>
      <c r="B13" s="129" t="s">
        <v>121</v>
      </c>
      <c r="C13" s="129" t="s">
        <v>122</v>
      </c>
    </row>
    <row r="14" spans="1:8">
      <c r="A14" s="148">
        <f>1.5</f>
        <v>1.5</v>
      </c>
      <c r="B14" s="148">
        <f>1.5</f>
        <v>1.5</v>
      </c>
      <c r="C14" s="150">
        <f>1.5</f>
        <v>1.5</v>
      </c>
    </row>
    <row r="15" spans="1:8" ht="52.9" customHeight="1">
      <c r="A15" s="129" t="s">
        <v>123</v>
      </c>
      <c r="B15" s="129" t="s">
        <v>124</v>
      </c>
      <c r="C15" s="129" t="s">
        <v>125</v>
      </c>
    </row>
    <row r="16" spans="1:8">
      <c r="A16" s="151">
        <f>A12*A14</f>
        <v>7500</v>
      </c>
      <c r="B16" s="149">
        <f>B12*B14</f>
        <v>3999.9974999999999</v>
      </c>
      <c r="C16" s="151">
        <f>C12*C14</f>
        <v>7500</v>
      </c>
    </row>
    <row r="17" spans="1:3">
      <c r="A17" s="56"/>
      <c r="B17" s="56"/>
      <c r="C17" s="56"/>
    </row>
    <row r="18" spans="1:3">
      <c r="A18" s="207" t="s">
        <v>93</v>
      </c>
      <c r="B18" s="207"/>
      <c r="C18" s="207"/>
    </row>
    <row r="19" spans="1:3">
      <c r="A19" s="207" t="s">
        <v>101</v>
      </c>
      <c r="B19" s="207"/>
      <c r="C19" s="207"/>
    </row>
    <row r="20" spans="1:3">
      <c r="A20" s="208" t="s">
        <v>92</v>
      </c>
      <c r="B20" s="208"/>
      <c r="C20" s="208"/>
    </row>
    <row r="21" spans="1:3">
      <c r="A21" s="208"/>
      <c r="B21" s="208"/>
      <c r="C21" s="208"/>
    </row>
  </sheetData>
  <mergeCells count="5">
    <mergeCell ref="A8:C8"/>
    <mergeCell ref="A19:C19"/>
    <mergeCell ref="A20:C20"/>
    <mergeCell ref="A21:C21"/>
    <mergeCell ref="A18:C18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16"/>
  <sheetViews>
    <sheetView showGridLines="0" zoomScale="90" zoomScaleNormal="90" workbookViewId="0">
      <selection activeCell="A17" sqref="A17"/>
    </sheetView>
  </sheetViews>
  <sheetFormatPr defaultRowHeight="14.5"/>
  <cols>
    <col min="1" max="1" width="48.81640625" customWidth="1"/>
    <col min="2" max="4" width="18.453125" customWidth="1"/>
  </cols>
  <sheetData>
    <row r="1" spans="1:3">
      <c r="A1" s="109" t="s">
        <v>78</v>
      </c>
      <c r="B1" s="109" t="s">
        <v>79</v>
      </c>
    </row>
    <row r="2" spans="1:3">
      <c r="A2" s="110" t="str">
        <f>'CRONOGRAMA '!B13</f>
        <v>LOCAL: COMPLEXO DE REPRESAS MONSENHOR SOUZA</v>
      </c>
      <c r="B2" s="111">
        <f>'CRONOGRAMA '!E13</f>
        <v>149091.92833333334</v>
      </c>
      <c r="C2" s="20">
        <f>SUM(B2:B2)</f>
        <v>149091.92833333334</v>
      </c>
    </row>
    <row r="3" spans="1:3">
      <c r="A3" s="110" t="str">
        <f>'CRONOGRAMA '!B14</f>
        <v>LOCAL: COMPLEXO DE REPRESAS DA BICA</v>
      </c>
      <c r="B3" s="111">
        <f>'CRONOGRAMA '!E14</f>
        <v>602089.55204713496</v>
      </c>
      <c r="C3" s="20">
        <f t="shared" ref="C3:C7" si="0">SUM(B3:B3)</f>
        <v>602089.55204713496</v>
      </c>
    </row>
    <row r="4" spans="1:3">
      <c r="A4" s="110" t="str">
        <f>'CRONOGRAMA '!B15</f>
        <v>LOCAL: REPRESA CLUBE DO POVO</v>
      </c>
      <c r="B4" s="111">
        <f>'CRONOGRAMA '!E15</f>
        <v>103843.595</v>
      </c>
      <c r="C4" s="20">
        <f t="shared" si="0"/>
        <v>103843.595</v>
      </c>
    </row>
    <row r="5" spans="1:3">
      <c r="A5" s="110" t="str">
        <f>'CRONOGRAMA '!B16</f>
        <v>MOBILIZAÇÃO/DESMOBILIZAÇÃO DE EQUIPAMENTOS</v>
      </c>
      <c r="B5" s="111">
        <f>'CRONOGRAMA '!E16</f>
        <v>14249.972233999999</v>
      </c>
      <c r="C5" s="20">
        <f t="shared" si="0"/>
        <v>14249.972233999999</v>
      </c>
    </row>
    <row r="6" spans="1:3">
      <c r="A6" s="110" t="str">
        <f>'CRONOGRAMA '!B17</f>
        <v>CANTEIRO DE OBRAS</v>
      </c>
      <c r="B6" s="111">
        <f>'CRONOGRAMA '!E17</f>
        <v>23772.620631500002</v>
      </c>
      <c r="C6" s="20">
        <f t="shared" si="0"/>
        <v>23772.620631500002</v>
      </c>
    </row>
    <row r="7" spans="1:3">
      <c r="A7" s="110" t="str">
        <f>'CRONOGRAMA '!B18</f>
        <v xml:space="preserve">ADMINISTRAÇÃO </v>
      </c>
      <c r="B7" s="111">
        <f>'CRONOGRAMA '!E18</f>
        <v>71657.481818</v>
      </c>
      <c r="C7" s="20">
        <f t="shared" si="0"/>
        <v>71657.481818</v>
      </c>
    </row>
    <row r="8" spans="1:3">
      <c r="A8" s="113" t="s">
        <v>80</v>
      </c>
      <c r="B8" s="112">
        <f>SUM(B2:B7)</f>
        <v>964705.15006396826</v>
      </c>
      <c r="C8" s="20">
        <f>SUM(C2:C7)</f>
        <v>964705.15006396826</v>
      </c>
    </row>
    <row r="9" spans="1:3">
      <c r="A9" s="113" t="s">
        <v>82</v>
      </c>
      <c r="B9" s="115">
        <f>B7/SUM(B2:B4)</f>
        <v>8.3807462355550116E-2</v>
      </c>
    </row>
    <row r="10" spans="1:3">
      <c r="A10" s="113"/>
      <c r="B10" s="114"/>
    </row>
    <row r="11" spans="1:3">
      <c r="A11" s="113" t="s">
        <v>81</v>
      </c>
      <c r="B11" s="118">
        <f>((B2*B9+B3*B9+B4*B9+B5*B9+B6*B9+B7*B9)/2)/B8</f>
        <v>4.1903731177775058E-2</v>
      </c>
    </row>
    <row r="13" spans="1:3">
      <c r="B13" s="116"/>
    </row>
    <row r="16" spans="1:3">
      <c r="C16" s="117"/>
    </row>
  </sheetData>
  <phoneticPr fontId="1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80"/>
  <sheetViews>
    <sheetView showGridLines="0" view="pageBreakPreview" topLeftCell="A16" zoomScaleNormal="90" zoomScaleSheetLayoutView="100" workbookViewId="0">
      <selection activeCell="J16" sqref="J16"/>
    </sheetView>
  </sheetViews>
  <sheetFormatPr defaultRowHeight="14.5"/>
  <cols>
    <col min="1" max="1" width="5.54296875" customWidth="1"/>
    <col min="2" max="2" width="10.1796875" customWidth="1"/>
    <col min="3" max="3" width="9.7265625" customWidth="1"/>
    <col min="6" max="6" width="22.26953125" customWidth="1"/>
    <col min="7" max="7" width="7.453125" customWidth="1"/>
    <col min="8" max="8" width="37.08984375" customWidth="1"/>
    <col min="9" max="9" width="12.453125" style="13" customWidth="1"/>
    <col min="10" max="10" width="13.81640625" customWidth="1"/>
    <col min="11" max="11" width="22.81640625" customWidth="1"/>
    <col min="12" max="12" width="4.26953125" customWidth="1"/>
    <col min="13" max="13" width="48.6328125" customWidth="1"/>
    <col min="14" max="14" width="11.08984375" hidden="1" customWidth="1"/>
    <col min="15" max="15" width="1.90625" hidden="1" customWidth="1"/>
    <col min="16" max="16" width="13.26953125" customWidth="1"/>
    <col min="17" max="17" width="14.81640625" customWidth="1"/>
    <col min="18" max="18" width="15.1796875" customWidth="1"/>
    <col min="19" max="19" width="12.54296875" customWidth="1"/>
    <col min="21" max="21" width="11.1796875" customWidth="1"/>
    <col min="22" max="22" width="11.7265625" customWidth="1"/>
    <col min="25" max="25" width="10.453125" customWidth="1"/>
    <col min="26" max="26" width="23" customWidth="1"/>
    <col min="27" max="27" width="9.1796875" customWidth="1"/>
    <col min="28" max="28" width="21" customWidth="1"/>
  </cols>
  <sheetData>
    <row r="1" spans="1:21">
      <c r="A1" s="173"/>
      <c r="B1" s="174"/>
      <c r="C1" s="174"/>
      <c r="D1" s="174"/>
      <c r="E1" s="174"/>
      <c r="F1" s="174"/>
      <c r="G1" s="174"/>
      <c r="H1" s="174"/>
      <c r="I1" s="175"/>
      <c r="J1" s="174"/>
      <c r="K1" s="176"/>
    </row>
    <row r="2" spans="1:21">
      <c r="A2" s="177"/>
      <c r="K2" s="61"/>
    </row>
    <row r="3" spans="1:21">
      <c r="A3" s="177"/>
      <c r="K3" s="61"/>
    </row>
    <row r="4" spans="1:21" ht="25.5" customHeight="1">
      <c r="A4" s="243"/>
      <c r="B4" s="244"/>
      <c r="C4" s="244"/>
      <c r="D4" s="244"/>
      <c r="E4" s="168"/>
      <c r="F4" s="245" t="s">
        <v>84</v>
      </c>
      <c r="G4" s="245"/>
      <c r="H4" s="245"/>
      <c r="I4" s="245"/>
      <c r="J4" s="245"/>
      <c r="K4" s="246"/>
      <c r="L4" s="1"/>
      <c r="M4" s="1"/>
    </row>
    <row r="5" spans="1:21" ht="31" customHeight="1">
      <c r="A5" s="247" t="s">
        <v>110</v>
      </c>
      <c r="B5" s="248"/>
      <c r="C5" s="248"/>
      <c r="D5" s="248"/>
      <c r="E5" s="248"/>
      <c r="F5" s="248"/>
      <c r="G5" s="248"/>
      <c r="H5" s="248"/>
      <c r="I5" s="248"/>
      <c r="J5" s="248"/>
      <c r="K5" s="249"/>
      <c r="L5" s="1"/>
      <c r="M5" s="1"/>
    </row>
    <row r="6" spans="1:21" ht="15" customHeight="1">
      <c r="A6" s="247" t="s">
        <v>174</v>
      </c>
      <c r="B6" s="248"/>
      <c r="C6" s="248"/>
      <c r="D6" s="248"/>
      <c r="E6" s="248"/>
      <c r="F6" s="248"/>
      <c r="G6" s="248"/>
      <c r="H6" s="248"/>
      <c r="I6" s="248"/>
      <c r="J6" s="248"/>
      <c r="K6" s="249"/>
      <c r="L6" s="1"/>
      <c r="M6" s="1"/>
    </row>
    <row r="7" spans="1:21" ht="15" customHeight="1">
      <c r="A7" s="247" t="s">
        <v>83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1"/>
      <c r="M7" s="1"/>
    </row>
    <row r="8" spans="1:21" ht="23.15" customHeight="1">
      <c r="A8" s="177"/>
      <c r="K8" s="61"/>
      <c r="L8" s="1"/>
      <c r="M8" s="1"/>
    </row>
    <row r="9" spans="1:21" ht="23.15" customHeight="1">
      <c r="A9" s="250" t="s">
        <v>168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  <c r="L9" s="1"/>
      <c r="M9" s="1"/>
      <c r="Q9" s="209"/>
      <c r="R9" s="209"/>
      <c r="S9" s="209"/>
      <c r="T9" s="209"/>
      <c r="U9" s="209"/>
    </row>
    <row r="10" spans="1:21" ht="22.9" customHeight="1">
      <c r="A10" s="236" t="s">
        <v>111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  <c r="L10" s="1"/>
      <c r="M10" s="1"/>
      <c r="Q10" s="3"/>
      <c r="R10" s="3"/>
      <c r="S10" s="3"/>
      <c r="T10" s="3"/>
      <c r="U10" s="3"/>
    </row>
    <row r="11" spans="1:21" ht="22.9" customHeight="1">
      <c r="A11" s="239" t="s">
        <v>113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1"/>
      <c r="L11" s="1"/>
      <c r="M11" s="1"/>
      <c r="Q11" s="3"/>
      <c r="R11" s="3"/>
      <c r="S11" s="3"/>
      <c r="T11" s="3"/>
      <c r="U11" s="3"/>
    </row>
    <row r="12" spans="1:21" ht="22.9" customHeight="1">
      <c r="A12" s="178" t="s">
        <v>12</v>
      </c>
      <c r="B12" s="133" t="s">
        <v>1</v>
      </c>
      <c r="C12" s="133" t="s">
        <v>2</v>
      </c>
      <c r="D12" s="242" t="s">
        <v>90</v>
      </c>
      <c r="E12" s="242"/>
      <c r="F12" s="242"/>
      <c r="G12" s="133" t="s">
        <v>3</v>
      </c>
      <c r="H12" s="133" t="s">
        <v>4</v>
      </c>
      <c r="I12" s="134" t="s">
        <v>5</v>
      </c>
      <c r="J12" s="134" t="s">
        <v>7</v>
      </c>
      <c r="K12" s="179" t="s">
        <v>8</v>
      </c>
      <c r="L12" s="1"/>
      <c r="M12" s="1"/>
      <c r="Q12" s="209" t="s">
        <v>6</v>
      </c>
      <c r="R12" s="209"/>
    </row>
    <row r="13" spans="1:21" ht="22.9" customHeight="1">
      <c r="A13" s="180" t="s">
        <v>15</v>
      </c>
      <c r="B13" s="5" t="s">
        <v>112</v>
      </c>
      <c r="C13" s="5" t="s">
        <v>9</v>
      </c>
      <c r="D13" s="210" t="s">
        <v>113</v>
      </c>
      <c r="E13" s="211"/>
      <c r="F13" s="212"/>
      <c r="G13" s="5" t="s">
        <v>89</v>
      </c>
      <c r="H13" s="95" t="s">
        <v>133</v>
      </c>
      <c r="I13" s="12">
        <f>'DADOS '!A10</f>
        <v>10000</v>
      </c>
      <c r="J13" s="6">
        <f>COTAÇÕES!G23</f>
        <v>5.3233333333333333</v>
      </c>
      <c r="K13" s="181">
        <f>I13*J13</f>
        <v>53233.333333333336</v>
      </c>
      <c r="L13" s="1"/>
      <c r="M13" s="156"/>
      <c r="N13" s="13"/>
      <c r="O13" s="13"/>
      <c r="P13" s="155"/>
      <c r="Q13" s="3"/>
      <c r="R13" s="3"/>
    </row>
    <row r="14" spans="1:21" ht="22.9" customHeight="1">
      <c r="A14" s="230" t="s">
        <v>173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2"/>
      <c r="L14" s="1"/>
      <c r="M14" s="1"/>
      <c r="O14" s="154"/>
      <c r="Q14" s="3"/>
      <c r="R14" s="3"/>
    </row>
    <row r="15" spans="1:21" ht="22.9" customHeight="1">
      <c r="A15" s="178" t="s">
        <v>11</v>
      </c>
      <c r="B15" s="133" t="s">
        <v>1</v>
      </c>
      <c r="C15" s="133" t="s">
        <v>2</v>
      </c>
      <c r="D15" s="242" t="s">
        <v>90</v>
      </c>
      <c r="E15" s="242"/>
      <c r="F15" s="242"/>
      <c r="G15" s="133" t="s">
        <v>3</v>
      </c>
      <c r="H15" s="133" t="s">
        <v>4</v>
      </c>
      <c r="I15" s="134" t="s">
        <v>5</v>
      </c>
      <c r="J15" s="134" t="s">
        <v>7</v>
      </c>
      <c r="K15" s="179" t="s">
        <v>8</v>
      </c>
      <c r="L15" s="1"/>
      <c r="M15" s="1"/>
      <c r="Q15" s="3"/>
      <c r="R15" s="3"/>
    </row>
    <row r="16" spans="1:21" ht="70.5" customHeight="1">
      <c r="A16" s="180" t="s">
        <v>0</v>
      </c>
      <c r="B16" s="5" t="s">
        <v>163</v>
      </c>
      <c r="C16" s="11">
        <v>104949</v>
      </c>
      <c r="D16" s="233" t="s">
        <v>172</v>
      </c>
      <c r="E16" s="234"/>
      <c r="F16" s="235"/>
      <c r="G16" s="11" t="s">
        <v>85</v>
      </c>
      <c r="H16" s="95" t="s">
        <v>126</v>
      </c>
      <c r="I16" s="12">
        <f>'DADOS '!A16</f>
        <v>7500</v>
      </c>
      <c r="J16" s="6">
        <f>9.66*1.3231</f>
        <v>12.781146</v>
      </c>
      <c r="K16" s="181">
        <f>I16*J16</f>
        <v>95858.595000000001</v>
      </c>
      <c r="L16" s="1"/>
      <c r="M16" s="1"/>
      <c r="Q16" s="3"/>
      <c r="R16" s="3"/>
    </row>
    <row r="17" spans="1:13" ht="22.9" customHeight="1">
      <c r="A17" s="253" t="s">
        <v>43</v>
      </c>
      <c r="B17" s="254"/>
      <c r="C17" s="254"/>
      <c r="D17" s="254"/>
      <c r="E17" s="254"/>
      <c r="F17" s="254"/>
      <c r="G17" s="254"/>
      <c r="H17" s="254"/>
      <c r="I17" s="254"/>
      <c r="J17" s="255"/>
      <c r="K17" s="182">
        <f>K13+K16</f>
        <v>149091.92833333334</v>
      </c>
      <c r="L17" s="1"/>
      <c r="M17" s="1"/>
    </row>
    <row r="18" spans="1:13" ht="22.9" customHeight="1">
      <c r="A18" s="256" t="s">
        <v>127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  <c r="L18" s="1"/>
      <c r="M18" s="1"/>
    </row>
    <row r="19" spans="1:13" ht="22.9" customHeight="1">
      <c r="A19" s="230" t="s">
        <v>113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  <c r="L19" s="1"/>
      <c r="M19" s="1"/>
    </row>
    <row r="20" spans="1:13" ht="22.9" customHeight="1">
      <c r="A20" s="178" t="s">
        <v>38</v>
      </c>
      <c r="B20" s="133" t="s">
        <v>1</v>
      </c>
      <c r="C20" s="133" t="s">
        <v>2</v>
      </c>
      <c r="D20" s="242" t="s">
        <v>91</v>
      </c>
      <c r="E20" s="242"/>
      <c r="F20" s="242"/>
      <c r="G20" s="133" t="s">
        <v>3</v>
      </c>
      <c r="H20" s="133" t="s">
        <v>4</v>
      </c>
      <c r="I20" s="134" t="s">
        <v>5</v>
      </c>
      <c r="J20" s="134" t="s">
        <v>7</v>
      </c>
      <c r="K20" s="179" t="s">
        <v>8</v>
      </c>
      <c r="L20" s="1"/>
      <c r="M20" s="1"/>
    </row>
    <row r="21" spans="1:13" ht="22.9" customHeight="1">
      <c r="A21" s="180" t="s">
        <v>39</v>
      </c>
      <c r="B21" s="5" t="s">
        <v>112</v>
      </c>
      <c r="C21" s="5" t="s">
        <v>9</v>
      </c>
      <c r="D21" s="210" t="s">
        <v>113</v>
      </c>
      <c r="E21" s="211"/>
      <c r="F21" s="212"/>
      <c r="G21" s="5" t="s">
        <v>89</v>
      </c>
      <c r="H21" s="95" t="s">
        <v>128</v>
      </c>
      <c r="I21" s="12">
        <f>'DADOS '!B10</f>
        <v>103500</v>
      </c>
      <c r="J21" s="6">
        <f>COTAÇÕES!G23</f>
        <v>5.3233333333333333</v>
      </c>
      <c r="K21" s="181">
        <f>I21*J21</f>
        <v>550965</v>
      </c>
      <c r="L21" s="1"/>
      <c r="M21" s="1"/>
    </row>
    <row r="22" spans="1:13" ht="22.9" customHeight="1">
      <c r="A22" s="230" t="s">
        <v>173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2"/>
      <c r="L22" s="1"/>
      <c r="M22" s="1"/>
    </row>
    <row r="23" spans="1:13" ht="22.9" customHeight="1">
      <c r="A23" s="178" t="s">
        <v>35</v>
      </c>
      <c r="B23" s="133" t="s">
        <v>1</v>
      </c>
      <c r="C23" s="133" t="s">
        <v>2</v>
      </c>
      <c r="D23" s="242" t="s">
        <v>91</v>
      </c>
      <c r="E23" s="242"/>
      <c r="F23" s="242"/>
      <c r="G23" s="133" t="s">
        <v>3</v>
      </c>
      <c r="H23" s="133" t="s">
        <v>4</v>
      </c>
      <c r="I23" s="134" t="s">
        <v>5</v>
      </c>
      <c r="J23" s="134" t="s">
        <v>7</v>
      </c>
      <c r="K23" s="179" t="s">
        <v>8</v>
      </c>
      <c r="L23" s="1"/>
      <c r="M23" s="1"/>
    </row>
    <row r="24" spans="1:13" ht="70.5" customHeight="1">
      <c r="A24" s="180" t="s">
        <v>36</v>
      </c>
      <c r="B24" s="5" t="s">
        <v>163</v>
      </c>
      <c r="C24" s="11">
        <v>104949</v>
      </c>
      <c r="D24" s="233" t="s">
        <v>172</v>
      </c>
      <c r="E24" s="234"/>
      <c r="F24" s="235"/>
      <c r="G24" s="11" t="s">
        <v>85</v>
      </c>
      <c r="H24" s="95" t="s">
        <v>126</v>
      </c>
      <c r="I24" s="12">
        <f>'DADOS '!B16</f>
        <v>3999.9974999999999</v>
      </c>
      <c r="J24" s="6">
        <f>9.66*1.3231</f>
        <v>12.781146</v>
      </c>
      <c r="K24" s="181">
        <f>I24*J24</f>
        <v>51124.552047134996</v>
      </c>
      <c r="L24" s="1"/>
      <c r="M24" s="1"/>
    </row>
    <row r="25" spans="1:13" ht="22.9" customHeight="1">
      <c r="A25" s="253" t="s">
        <v>43</v>
      </c>
      <c r="B25" s="254"/>
      <c r="C25" s="254"/>
      <c r="D25" s="254"/>
      <c r="E25" s="254"/>
      <c r="F25" s="254"/>
      <c r="G25" s="254"/>
      <c r="H25" s="254"/>
      <c r="I25" s="254"/>
      <c r="J25" s="255"/>
      <c r="K25" s="182">
        <f>K21+K24</f>
        <v>602089.55204713496</v>
      </c>
      <c r="L25" s="1"/>
      <c r="M25" s="1"/>
    </row>
    <row r="26" spans="1:13" ht="22.9" customHeight="1">
      <c r="A26" s="256" t="s">
        <v>129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8"/>
      <c r="L26" s="1"/>
      <c r="M26" s="1"/>
    </row>
    <row r="27" spans="1:13" ht="22.9" customHeight="1">
      <c r="A27" s="230" t="s">
        <v>113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2"/>
      <c r="L27" s="1"/>
      <c r="M27" s="1"/>
    </row>
    <row r="28" spans="1:13" ht="22.9" customHeight="1">
      <c r="A28" s="178" t="s">
        <v>47</v>
      </c>
      <c r="B28" s="133" t="s">
        <v>1</v>
      </c>
      <c r="C28" s="133" t="s">
        <v>2</v>
      </c>
      <c r="D28" s="242" t="s">
        <v>91</v>
      </c>
      <c r="E28" s="242"/>
      <c r="F28" s="242"/>
      <c r="G28" s="133" t="s">
        <v>3</v>
      </c>
      <c r="H28" s="133" t="s">
        <v>4</v>
      </c>
      <c r="I28" s="134" t="s">
        <v>5</v>
      </c>
      <c r="J28" s="134" t="s">
        <v>7</v>
      </c>
      <c r="K28" s="179" t="s">
        <v>8</v>
      </c>
      <c r="L28" s="1"/>
      <c r="M28" s="1"/>
    </row>
    <row r="29" spans="1:13" ht="22.9" customHeight="1">
      <c r="A29" s="180" t="s">
        <v>48</v>
      </c>
      <c r="B29" s="5" t="s">
        <v>112</v>
      </c>
      <c r="C29" s="5" t="s">
        <v>9</v>
      </c>
      <c r="D29" s="210" t="s">
        <v>113</v>
      </c>
      <c r="E29" s="211"/>
      <c r="F29" s="212"/>
      <c r="G29" s="5" t="s">
        <v>89</v>
      </c>
      <c r="H29" s="95" t="s">
        <v>132</v>
      </c>
      <c r="I29" s="12">
        <f>'DADOS '!C10</f>
        <v>1500</v>
      </c>
      <c r="J29" s="6">
        <f>COTAÇÕES!G23</f>
        <v>5.3233333333333333</v>
      </c>
      <c r="K29" s="181">
        <f>I29*J29</f>
        <v>7985</v>
      </c>
      <c r="L29" s="1"/>
      <c r="M29" s="1"/>
    </row>
    <row r="30" spans="1:13" ht="22.9" customHeight="1">
      <c r="A30" s="230" t="s">
        <v>173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  <c r="L30" s="1"/>
      <c r="M30" s="1"/>
    </row>
    <row r="31" spans="1:13" ht="22.9" customHeight="1">
      <c r="A31" s="178" t="s">
        <v>49</v>
      </c>
      <c r="B31" s="133" t="s">
        <v>1</v>
      </c>
      <c r="C31" s="133" t="s">
        <v>2</v>
      </c>
      <c r="D31" s="242" t="s">
        <v>91</v>
      </c>
      <c r="E31" s="242"/>
      <c r="F31" s="242"/>
      <c r="G31" s="133" t="s">
        <v>3</v>
      </c>
      <c r="H31" s="133" t="s">
        <v>4</v>
      </c>
      <c r="I31" s="134" t="s">
        <v>5</v>
      </c>
      <c r="J31" s="134" t="s">
        <v>7</v>
      </c>
      <c r="K31" s="179" t="s">
        <v>8</v>
      </c>
      <c r="L31" s="1"/>
      <c r="M31" s="1"/>
    </row>
    <row r="32" spans="1:13" ht="70.5" customHeight="1">
      <c r="A32" s="180" t="s">
        <v>50</v>
      </c>
      <c r="B32" s="5" t="s">
        <v>163</v>
      </c>
      <c r="C32" s="11">
        <v>104949</v>
      </c>
      <c r="D32" s="233" t="s">
        <v>172</v>
      </c>
      <c r="E32" s="234"/>
      <c r="F32" s="235"/>
      <c r="G32" s="11" t="s">
        <v>85</v>
      </c>
      <c r="H32" s="95" t="s">
        <v>126</v>
      </c>
      <c r="I32" s="12">
        <f>'DADOS '!C16</f>
        <v>7500</v>
      </c>
      <c r="J32" s="6">
        <f>9.66*1.3231</f>
        <v>12.781146</v>
      </c>
      <c r="K32" s="181">
        <f>I32*J32</f>
        <v>95858.595000000001</v>
      </c>
      <c r="L32" s="1"/>
      <c r="M32" s="1"/>
    </row>
    <row r="33" spans="1:14" ht="22.9" customHeight="1">
      <c r="A33" s="253" t="s">
        <v>43</v>
      </c>
      <c r="B33" s="254"/>
      <c r="C33" s="254"/>
      <c r="D33" s="254"/>
      <c r="E33" s="254"/>
      <c r="F33" s="254"/>
      <c r="G33" s="254"/>
      <c r="H33" s="254"/>
      <c r="I33" s="254"/>
      <c r="J33" s="255"/>
      <c r="K33" s="182">
        <f>K29+K32</f>
        <v>103843.595</v>
      </c>
      <c r="L33" s="1"/>
      <c r="M33" s="1"/>
    </row>
    <row r="34" spans="1:14" ht="22.9" customHeight="1">
      <c r="A34" s="178" t="s">
        <v>51</v>
      </c>
      <c r="B34" s="133" t="s">
        <v>1</v>
      </c>
      <c r="C34" s="133" t="s">
        <v>2</v>
      </c>
      <c r="D34" s="259" t="s">
        <v>53</v>
      </c>
      <c r="E34" s="260"/>
      <c r="F34" s="261"/>
      <c r="G34" s="133" t="s">
        <v>3</v>
      </c>
      <c r="H34" s="133" t="s">
        <v>4</v>
      </c>
      <c r="I34" s="134" t="s">
        <v>5</v>
      </c>
      <c r="J34" s="134" t="s">
        <v>7</v>
      </c>
      <c r="K34" s="183" t="s">
        <v>8</v>
      </c>
      <c r="L34" s="1"/>
      <c r="M34" s="1"/>
    </row>
    <row r="35" spans="1:14" ht="22.9" customHeight="1">
      <c r="A35" s="184" t="s">
        <v>52</v>
      </c>
      <c r="B35" s="95" t="s">
        <v>112</v>
      </c>
      <c r="C35" s="95" t="s">
        <v>9</v>
      </c>
      <c r="D35" s="210" t="s">
        <v>54</v>
      </c>
      <c r="E35" s="211"/>
      <c r="F35" s="212"/>
      <c r="G35" s="95" t="s">
        <v>3</v>
      </c>
      <c r="H35" s="95" t="s">
        <v>56</v>
      </c>
      <c r="I35" s="130">
        <v>1</v>
      </c>
      <c r="J35" s="119">
        <f>'MOBILIZAÇÃO EQUIPAMENTOS'!F28</f>
        <v>14249.972233999999</v>
      </c>
      <c r="K35" s="185">
        <f>I35*J35</f>
        <v>14249.972233999999</v>
      </c>
      <c r="L35" s="1"/>
      <c r="M35" s="1"/>
    </row>
    <row r="36" spans="1:14" ht="22.9" customHeight="1">
      <c r="A36" s="184" t="s">
        <v>86</v>
      </c>
      <c r="B36" s="95" t="s">
        <v>41</v>
      </c>
      <c r="C36" s="95" t="s">
        <v>9</v>
      </c>
      <c r="D36" s="210" t="s">
        <v>55</v>
      </c>
      <c r="E36" s="211"/>
      <c r="F36" s="212"/>
      <c r="G36" s="95" t="s">
        <v>3</v>
      </c>
      <c r="H36" s="95" t="s">
        <v>56</v>
      </c>
      <c r="I36" s="130">
        <v>1</v>
      </c>
      <c r="J36" s="119">
        <f>'CANTEIRO DE OBRAS'!E20</f>
        <v>23772.620631500002</v>
      </c>
      <c r="K36" s="185">
        <f>I36*J36</f>
        <v>23772.620631500002</v>
      </c>
      <c r="L36" s="1"/>
      <c r="M36" s="1"/>
    </row>
    <row r="37" spans="1:14" ht="22.9" customHeight="1">
      <c r="A37" s="253" t="s">
        <v>43</v>
      </c>
      <c r="B37" s="254"/>
      <c r="C37" s="254"/>
      <c r="D37" s="254"/>
      <c r="E37" s="254"/>
      <c r="F37" s="254"/>
      <c r="G37" s="254"/>
      <c r="H37" s="254"/>
      <c r="I37" s="254"/>
      <c r="J37" s="255"/>
      <c r="K37" s="182">
        <f>SUM(K35:K36)</f>
        <v>38022.592865500003</v>
      </c>
      <c r="L37" s="1"/>
      <c r="M37" s="1"/>
    </row>
    <row r="38" spans="1:14" ht="22.9" customHeight="1">
      <c r="A38" s="178" t="s">
        <v>87</v>
      </c>
      <c r="B38" s="133" t="s">
        <v>1</v>
      </c>
      <c r="C38" s="133" t="s">
        <v>2</v>
      </c>
      <c r="D38" s="259" t="s">
        <v>57</v>
      </c>
      <c r="E38" s="260"/>
      <c r="F38" s="261"/>
      <c r="G38" s="133" t="s">
        <v>3</v>
      </c>
      <c r="H38" s="133" t="s">
        <v>4</v>
      </c>
      <c r="I38" s="134" t="s">
        <v>5</v>
      </c>
      <c r="J38" s="134" t="s">
        <v>7</v>
      </c>
      <c r="K38" s="183" t="s">
        <v>8</v>
      </c>
      <c r="L38" s="1"/>
      <c r="M38" s="1"/>
    </row>
    <row r="39" spans="1:14" ht="22.9" customHeight="1">
      <c r="A39" s="184" t="s">
        <v>88</v>
      </c>
      <c r="B39" s="95" t="s">
        <v>41</v>
      </c>
      <c r="C39" s="95" t="s">
        <v>9</v>
      </c>
      <c r="D39" s="210" t="s">
        <v>57</v>
      </c>
      <c r="E39" s="211"/>
      <c r="F39" s="212"/>
      <c r="G39" s="95" t="s">
        <v>3</v>
      </c>
      <c r="H39" s="95" t="s">
        <v>56</v>
      </c>
      <c r="I39" s="130">
        <v>2</v>
      </c>
      <c r="J39" s="119">
        <f>'ADMINISTRAÇÃO LOCAL'!E23</f>
        <v>35828.740909</v>
      </c>
      <c r="K39" s="185">
        <f>I39*J39</f>
        <v>71657.481818</v>
      </c>
      <c r="L39" s="1"/>
      <c r="M39" s="1"/>
    </row>
    <row r="40" spans="1:14" ht="22.9" customHeight="1">
      <c r="A40" s="253" t="s">
        <v>43</v>
      </c>
      <c r="B40" s="254"/>
      <c r="C40" s="254"/>
      <c r="D40" s="254"/>
      <c r="E40" s="254"/>
      <c r="F40" s="254"/>
      <c r="G40" s="254"/>
      <c r="H40" s="254"/>
      <c r="I40" s="254"/>
      <c r="J40" s="255"/>
      <c r="K40" s="182">
        <f>SUM(K39)</f>
        <v>71657.481818</v>
      </c>
      <c r="L40" s="1"/>
      <c r="M40" s="1"/>
      <c r="N40" s="131"/>
    </row>
    <row r="41" spans="1:14" ht="22.9" customHeight="1">
      <c r="A41" s="220" t="s">
        <v>14</v>
      </c>
      <c r="B41" s="221"/>
      <c r="C41" s="221"/>
      <c r="D41" s="221"/>
      <c r="E41" s="221"/>
      <c r="F41" s="153">
        <f>K17+K25+K33+K37+K40</f>
        <v>964705.15006396826</v>
      </c>
      <c r="G41" s="213"/>
      <c r="H41" s="213"/>
      <c r="I41" s="219"/>
      <c r="J41" s="219"/>
      <c r="K41" s="186"/>
      <c r="L41" s="1"/>
      <c r="M41" s="164"/>
    </row>
    <row r="42" spans="1:14" ht="22.9" customHeight="1">
      <c r="A42" s="214"/>
      <c r="B42" s="215"/>
      <c r="C42" s="215"/>
      <c r="D42" s="215"/>
      <c r="E42" s="215"/>
      <c r="F42" s="215"/>
      <c r="G42" s="216"/>
      <c r="H42" s="216"/>
      <c r="I42" s="171"/>
      <c r="J42" s="172"/>
      <c r="K42" s="187">
        <f>K17+K25+K33</f>
        <v>855025.07538046828</v>
      </c>
      <c r="L42" s="1"/>
      <c r="M42" s="1"/>
    </row>
    <row r="43" spans="1:14" ht="22.9" customHeight="1">
      <c r="A43" s="188"/>
      <c r="B43" s="84"/>
      <c r="C43" s="84"/>
      <c r="D43" s="84"/>
      <c r="E43" s="84"/>
      <c r="F43" s="84"/>
      <c r="G43" s="84"/>
      <c r="H43" s="84"/>
      <c r="I43" s="84"/>
      <c r="J43" s="84"/>
      <c r="K43" s="189">
        <f>F41*70%</f>
        <v>675293.60504477774</v>
      </c>
      <c r="L43" s="84"/>
      <c r="M43" s="1"/>
    </row>
    <row r="44" spans="1:14" ht="22.9" customHeight="1">
      <c r="A44" s="228" t="s">
        <v>93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29"/>
      <c r="L44" s="84"/>
      <c r="M44" s="1"/>
    </row>
    <row r="45" spans="1:14" ht="22.9" customHeight="1">
      <c r="A45" s="225" t="s">
        <v>101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  <c r="L45" s="145"/>
      <c r="M45" s="1"/>
    </row>
    <row r="46" spans="1:14" ht="22.9" customHeight="1" thickBot="1">
      <c r="A46" s="222" t="s">
        <v>92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4"/>
    </row>
    <row r="47" spans="1:14" ht="35.15" customHeight="1">
      <c r="H47" t="s">
        <v>6</v>
      </c>
    </row>
    <row r="48" spans="1:14" ht="35.15" customHeight="1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5" ht="23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5" ht="33.75" customHeight="1"/>
    <row r="51" spans="1:15" ht="17.25" customHeight="1">
      <c r="A51" s="217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4"/>
      <c r="N51" s="4"/>
      <c r="O51" s="4"/>
    </row>
    <row r="52" spans="1:15" ht="1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</row>
    <row r="53" spans="1:15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</row>
    <row r="54" spans="1:15" ht="15" customHeight="1">
      <c r="A54" s="1"/>
      <c r="B54" s="1"/>
      <c r="C54" s="1"/>
    </row>
    <row r="56" spans="1:15" ht="15" customHeight="1">
      <c r="A56" s="1"/>
      <c r="B56" s="1"/>
      <c r="C56" s="1"/>
    </row>
    <row r="58" spans="1:15" ht="15" customHeight="1"/>
    <row r="59" spans="1:15">
      <c r="A59" s="2"/>
      <c r="B59" s="2"/>
      <c r="C59" s="2"/>
    </row>
    <row r="60" spans="1:15">
      <c r="A60" s="1"/>
      <c r="B60" s="1"/>
      <c r="C60" s="1"/>
    </row>
    <row r="61" spans="1:15">
      <c r="A61" s="1"/>
      <c r="B61" s="1"/>
      <c r="C61" s="1"/>
    </row>
    <row r="63" spans="1:15">
      <c r="A63" s="1"/>
      <c r="B63" s="1"/>
      <c r="C63" s="1"/>
    </row>
    <row r="66" spans="1:3">
      <c r="A66" s="2"/>
      <c r="B66" s="2"/>
      <c r="C66" s="2"/>
    </row>
    <row r="67" spans="1:3">
      <c r="A67" s="1"/>
      <c r="B67" s="1"/>
      <c r="C67" s="1"/>
    </row>
    <row r="68" spans="1:3">
      <c r="A68" s="1"/>
      <c r="B68" s="1"/>
      <c r="C68" s="1"/>
    </row>
    <row r="70" spans="1:3">
      <c r="A70" s="1"/>
      <c r="B70" s="1"/>
      <c r="C70" s="1"/>
    </row>
    <row r="73" spans="1:3">
      <c r="A73" s="2"/>
      <c r="B73" s="2"/>
      <c r="C73" s="2"/>
    </row>
    <row r="74" spans="1:3">
      <c r="A74" s="1"/>
      <c r="B74" s="1"/>
      <c r="C74" s="1"/>
    </row>
    <row r="75" spans="1:3">
      <c r="A75" s="1"/>
      <c r="B75" s="1"/>
      <c r="C75" s="1"/>
    </row>
    <row r="77" spans="1:3">
      <c r="A77" s="1"/>
      <c r="B77" s="1"/>
      <c r="C77" s="1"/>
    </row>
    <row r="80" spans="1:3">
      <c r="A80" s="2"/>
      <c r="B80" s="2"/>
      <c r="C80" s="2"/>
    </row>
    <row r="81" spans="1:3">
      <c r="A81" s="1"/>
      <c r="B81" s="1"/>
      <c r="C81" s="1"/>
    </row>
    <row r="82" spans="1:3">
      <c r="A82" s="1"/>
      <c r="B82" s="1"/>
      <c r="C82" s="1"/>
    </row>
    <row r="84" spans="1:3">
      <c r="A84" s="1"/>
      <c r="B84" s="1"/>
      <c r="C84" s="1"/>
    </row>
    <row r="87" spans="1:3">
      <c r="A87" s="2"/>
      <c r="B87" s="2"/>
      <c r="C87" s="2"/>
    </row>
    <row r="88" spans="1:3">
      <c r="A88" s="1"/>
      <c r="B88" s="1"/>
      <c r="C88" s="1"/>
    </row>
    <row r="89" spans="1:3">
      <c r="A89" s="1"/>
      <c r="B89" s="1"/>
      <c r="C89" s="1"/>
    </row>
    <row r="91" spans="1:3">
      <c r="A91" s="1"/>
      <c r="B91" s="1"/>
      <c r="C91" s="1"/>
    </row>
    <row r="94" spans="1:3">
      <c r="A94" s="2"/>
      <c r="B94" s="2"/>
      <c r="C94" s="2"/>
    </row>
    <row r="95" spans="1:3">
      <c r="A95" s="1"/>
      <c r="B95" s="1"/>
      <c r="C95" s="1"/>
    </row>
    <row r="96" spans="1:3">
      <c r="A96" s="1"/>
      <c r="B96" s="1"/>
      <c r="C96" s="1"/>
    </row>
    <row r="98" spans="1:3">
      <c r="A98" s="1"/>
      <c r="B98" s="1"/>
      <c r="C98" s="1"/>
    </row>
    <row r="101" spans="1:3">
      <c r="A101" s="2"/>
      <c r="B101" s="2"/>
      <c r="C101" s="2"/>
    </row>
    <row r="102" spans="1:3">
      <c r="A102" s="1"/>
      <c r="B102" s="1"/>
      <c r="C102" s="1"/>
    </row>
    <row r="103" spans="1:3">
      <c r="A103" s="1"/>
      <c r="B103" s="1"/>
      <c r="C103" s="1"/>
    </row>
    <row r="105" spans="1:3">
      <c r="A105" s="1"/>
      <c r="B105" s="1"/>
      <c r="C105" s="1"/>
    </row>
    <row r="108" spans="1:3">
      <c r="A108" s="2"/>
      <c r="B108" s="2"/>
      <c r="C108" s="2"/>
    </row>
    <row r="109" spans="1:3">
      <c r="A109" s="1"/>
      <c r="B109" s="1"/>
      <c r="C109" s="1"/>
    </row>
    <row r="110" spans="1:3">
      <c r="A110" s="1"/>
      <c r="B110" s="1"/>
      <c r="C110" s="1"/>
    </row>
    <row r="112" spans="1:3">
      <c r="A112" s="1"/>
      <c r="B112" s="1"/>
      <c r="C112" s="1"/>
    </row>
    <row r="115" spans="1:3">
      <c r="A115" s="2"/>
      <c r="B115" s="2"/>
      <c r="C115" s="2"/>
    </row>
    <row r="116" spans="1:3">
      <c r="A116" s="1"/>
      <c r="B116" s="1"/>
      <c r="C116" s="1"/>
    </row>
    <row r="117" spans="1:3">
      <c r="A117" s="1"/>
      <c r="B117" s="1"/>
      <c r="C117" s="1"/>
    </row>
    <row r="119" spans="1:3">
      <c r="A119" s="1"/>
      <c r="B119" s="1"/>
      <c r="C119" s="1"/>
    </row>
    <row r="122" spans="1:3">
      <c r="A122" s="2"/>
      <c r="B122" s="2"/>
      <c r="C122" s="2"/>
    </row>
    <row r="123" spans="1:3">
      <c r="A123" s="1"/>
      <c r="B123" s="1"/>
      <c r="C123" s="1"/>
    </row>
    <row r="124" spans="1:3">
      <c r="A124" s="1"/>
      <c r="B124" s="1"/>
      <c r="C124" s="1"/>
    </row>
    <row r="126" spans="1:3">
      <c r="A126" s="1"/>
      <c r="B126" s="1"/>
      <c r="C126" s="1"/>
    </row>
    <row r="129" spans="1:3">
      <c r="A129" s="2"/>
      <c r="B129" s="2"/>
      <c r="C129" s="2"/>
    </row>
    <row r="130" spans="1:3">
      <c r="A130" s="1"/>
      <c r="B130" s="1"/>
      <c r="C130" s="1"/>
    </row>
    <row r="131" spans="1:3">
      <c r="A131" s="1"/>
      <c r="B131" s="1"/>
      <c r="C131" s="1"/>
    </row>
    <row r="133" spans="1:3">
      <c r="A133" s="1"/>
      <c r="B133" s="1"/>
      <c r="C133" s="1"/>
    </row>
    <row r="136" spans="1:3">
      <c r="A136" s="2"/>
      <c r="B136" s="2"/>
      <c r="C136" s="2"/>
    </row>
    <row r="137" spans="1:3">
      <c r="A137" s="1"/>
      <c r="B137" s="1"/>
      <c r="C137" s="1"/>
    </row>
    <row r="138" spans="1:3">
      <c r="A138" s="1"/>
      <c r="B138" s="1"/>
      <c r="C138" s="1"/>
    </row>
    <row r="140" spans="1:3">
      <c r="A140" s="1"/>
      <c r="B140" s="1"/>
      <c r="C140" s="1"/>
    </row>
    <row r="143" spans="1:3">
      <c r="A143" s="2"/>
      <c r="B143" s="2"/>
      <c r="C143" s="2"/>
    </row>
    <row r="144" spans="1:3">
      <c r="A144" s="1"/>
      <c r="B144" s="1"/>
      <c r="C144" s="1"/>
    </row>
    <row r="145" spans="1:3">
      <c r="A145" s="1"/>
      <c r="B145" s="1"/>
      <c r="C145" s="1"/>
    </row>
    <row r="147" spans="1:3">
      <c r="A147" s="1"/>
      <c r="B147" s="1"/>
      <c r="C147" s="1"/>
    </row>
    <row r="150" spans="1:3">
      <c r="A150" s="2"/>
      <c r="B150" s="2"/>
      <c r="C150" s="2"/>
    </row>
    <row r="151" spans="1:3">
      <c r="A151" s="1"/>
      <c r="B151" s="1"/>
      <c r="C151" s="1"/>
    </row>
    <row r="152" spans="1:3">
      <c r="A152" s="1"/>
      <c r="B152" s="1"/>
      <c r="C152" s="1"/>
    </row>
    <row r="154" spans="1:3">
      <c r="A154" s="1"/>
      <c r="B154" s="1"/>
      <c r="C154" s="1"/>
    </row>
    <row r="157" spans="1:3">
      <c r="A157" s="2"/>
      <c r="B157" s="2"/>
      <c r="C157" s="2"/>
    </row>
    <row r="158" spans="1:3">
      <c r="A158" s="1"/>
      <c r="B158" s="1"/>
      <c r="C158" s="1"/>
    </row>
    <row r="159" spans="1:3">
      <c r="A159" s="1"/>
      <c r="B159" s="1"/>
      <c r="C159" s="1"/>
    </row>
    <row r="161" spans="1:3">
      <c r="A161" s="1"/>
      <c r="B161" s="1"/>
      <c r="C161" s="1"/>
    </row>
    <row r="164" spans="1:3">
      <c r="A164" s="2"/>
      <c r="B164" s="2"/>
      <c r="C164" s="2"/>
    </row>
    <row r="165" spans="1:3">
      <c r="A165" s="1"/>
      <c r="B165" s="1"/>
      <c r="C165" s="1"/>
    </row>
    <row r="166" spans="1:3">
      <c r="A166" s="1"/>
      <c r="B166" s="1"/>
      <c r="C166" s="1"/>
    </row>
    <row r="168" spans="1:3">
      <c r="A168" s="1"/>
      <c r="B168" s="1"/>
      <c r="C168" s="1"/>
    </row>
    <row r="171" spans="1:3">
      <c r="A171" s="2"/>
      <c r="B171" s="2"/>
      <c r="C171" s="2"/>
    </row>
    <row r="172" spans="1:3">
      <c r="A172" s="1"/>
      <c r="B172" s="1"/>
      <c r="C172" s="1"/>
    </row>
    <row r="173" spans="1:3">
      <c r="A173" s="1"/>
      <c r="B173" s="1"/>
      <c r="C173" s="1"/>
    </row>
    <row r="175" spans="1:3">
      <c r="A175" s="1"/>
      <c r="B175" s="1"/>
      <c r="C175" s="1"/>
    </row>
    <row r="178" spans="1:3">
      <c r="A178" s="2"/>
      <c r="B178" s="2"/>
      <c r="C178" s="2"/>
    </row>
    <row r="179" spans="1:3">
      <c r="A179" s="1"/>
      <c r="B179" s="1"/>
      <c r="C179" s="1"/>
    </row>
    <row r="180" spans="1:3">
      <c r="A180" s="1"/>
      <c r="B180" s="1"/>
      <c r="C180" s="1"/>
    </row>
    <row r="182" spans="1:3">
      <c r="A182" s="1"/>
      <c r="B182" s="1"/>
      <c r="C182" s="1"/>
    </row>
    <row r="185" spans="1:3">
      <c r="A185" s="2"/>
      <c r="B185" s="2"/>
      <c r="C185" s="2"/>
    </row>
    <row r="186" spans="1:3">
      <c r="A186" s="1"/>
      <c r="B186" s="1"/>
      <c r="C186" s="1"/>
    </row>
    <row r="187" spans="1:3">
      <c r="A187" s="1"/>
      <c r="B187" s="1"/>
      <c r="C187" s="1"/>
    </row>
    <row r="189" spans="1:3">
      <c r="A189" s="1"/>
      <c r="B189" s="1"/>
      <c r="C189" s="1"/>
    </row>
    <row r="192" spans="1:3">
      <c r="A192" s="2"/>
      <c r="B192" s="2"/>
      <c r="C192" s="2"/>
    </row>
    <row r="193" spans="1:3">
      <c r="A193" s="1"/>
      <c r="B193" s="1"/>
      <c r="C193" s="1"/>
    </row>
    <row r="194" spans="1:3">
      <c r="A194" s="1"/>
      <c r="B194" s="1"/>
      <c r="C194" s="1"/>
    </row>
    <row r="196" spans="1:3">
      <c r="A196" s="1"/>
      <c r="B196" s="1"/>
      <c r="C196" s="1"/>
    </row>
    <row r="199" spans="1:3">
      <c r="A199" s="2"/>
      <c r="B199" s="2"/>
      <c r="C199" s="2"/>
    </row>
    <row r="200" spans="1:3">
      <c r="A200" s="1"/>
      <c r="B200" s="1"/>
      <c r="C200" s="1"/>
    </row>
    <row r="201" spans="1:3">
      <c r="A201" s="1"/>
      <c r="B201" s="1"/>
      <c r="C201" s="1"/>
    </row>
    <row r="203" spans="1:3">
      <c r="A203" s="1"/>
      <c r="B203" s="1"/>
      <c r="C203" s="1"/>
    </row>
    <row r="206" spans="1:3">
      <c r="A206" s="2"/>
      <c r="B206" s="2"/>
      <c r="C206" s="2"/>
    </row>
    <row r="207" spans="1:3">
      <c r="A207" s="1"/>
      <c r="B207" s="1"/>
      <c r="C207" s="1"/>
    </row>
    <row r="208" spans="1:3">
      <c r="A208" s="1"/>
      <c r="B208" s="1"/>
      <c r="C208" s="1"/>
    </row>
    <row r="210" spans="1:3">
      <c r="A210" s="1"/>
      <c r="B210" s="1"/>
      <c r="C210" s="1"/>
    </row>
    <row r="213" spans="1:3">
      <c r="A213" s="2"/>
      <c r="B213" s="2"/>
      <c r="C213" s="2"/>
    </row>
    <row r="214" spans="1:3">
      <c r="A214" s="1"/>
      <c r="B214" s="1"/>
      <c r="C214" s="1"/>
    </row>
    <row r="215" spans="1:3">
      <c r="A215" s="1"/>
      <c r="B215" s="1"/>
      <c r="C215" s="1"/>
    </row>
    <row r="217" spans="1:3">
      <c r="A217" s="1"/>
      <c r="B217" s="1"/>
      <c r="C217" s="1"/>
    </row>
    <row r="220" spans="1:3">
      <c r="A220" s="2"/>
      <c r="B220" s="2"/>
      <c r="C220" s="2"/>
    </row>
    <row r="221" spans="1:3">
      <c r="A221" s="1"/>
      <c r="B221" s="1"/>
      <c r="C221" s="1"/>
    </row>
    <row r="222" spans="1:3">
      <c r="A222" s="1"/>
      <c r="B222" s="1"/>
      <c r="C222" s="1"/>
    </row>
    <row r="224" spans="1:3">
      <c r="A224" s="1"/>
      <c r="B224" s="1"/>
      <c r="C224" s="1"/>
    </row>
    <row r="227" spans="1:3">
      <c r="A227" s="2"/>
      <c r="B227" s="2"/>
      <c r="C227" s="2"/>
    </row>
    <row r="228" spans="1:3">
      <c r="A228" s="1"/>
      <c r="B228" s="1"/>
      <c r="C228" s="1"/>
    </row>
    <row r="229" spans="1:3">
      <c r="A229" s="1"/>
      <c r="B229" s="1"/>
      <c r="C229" s="1"/>
    </row>
    <row r="231" spans="1:3">
      <c r="A231" s="1"/>
      <c r="B231" s="1"/>
      <c r="C231" s="1"/>
    </row>
    <row r="234" spans="1:3">
      <c r="A234" s="2"/>
      <c r="B234" s="2"/>
      <c r="C234" s="2"/>
    </row>
    <row r="235" spans="1:3">
      <c r="A235" s="1"/>
      <c r="B235" s="1"/>
      <c r="C235" s="1"/>
    </row>
    <row r="236" spans="1:3">
      <c r="A236" s="1"/>
      <c r="B236" s="1"/>
      <c r="C236" s="1"/>
    </row>
    <row r="238" spans="1:3">
      <c r="A238" s="1"/>
      <c r="B238" s="1"/>
      <c r="C238" s="1"/>
    </row>
    <row r="241" spans="1:3">
      <c r="A241" s="2"/>
      <c r="B241" s="2"/>
      <c r="C241" s="2"/>
    </row>
    <row r="242" spans="1:3">
      <c r="A242" s="1"/>
      <c r="B242" s="1"/>
      <c r="C242" s="1"/>
    </row>
    <row r="243" spans="1:3">
      <c r="A243" s="1"/>
      <c r="B243" s="1"/>
      <c r="C243" s="1"/>
    </row>
    <row r="245" spans="1:3">
      <c r="A245" s="1"/>
      <c r="B245" s="1"/>
      <c r="C245" s="1"/>
    </row>
    <row r="248" spans="1:3">
      <c r="A248" s="2"/>
      <c r="B248" s="2"/>
      <c r="C248" s="2"/>
    </row>
    <row r="249" spans="1:3">
      <c r="A249" s="1"/>
      <c r="B249" s="1"/>
      <c r="C249" s="1"/>
    </row>
    <row r="250" spans="1:3">
      <c r="A250" s="1"/>
      <c r="B250" s="1"/>
      <c r="C250" s="1"/>
    </row>
    <row r="252" spans="1:3">
      <c r="A252" s="1"/>
      <c r="B252" s="1"/>
      <c r="C252" s="1"/>
    </row>
    <row r="255" spans="1:3">
      <c r="A255" s="1"/>
      <c r="B255" s="1"/>
      <c r="C255" s="1"/>
    </row>
    <row r="258" spans="1:3">
      <c r="A258" s="2"/>
      <c r="B258" s="2"/>
      <c r="C258" s="2"/>
    </row>
    <row r="259" spans="1:3">
      <c r="A259" s="1"/>
      <c r="B259" s="1"/>
      <c r="C259" s="1"/>
    </row>
    <row r="260" spans="1:3">
      <c r="A260" s="1"/>
      <c r="B260" s="1"/>
      <c r="C260" s="1"/>
    </row>
    <row r="262" spans="1:3">
      <c r="A262" s="1"/>
      <c r="B262" s="1"/>
      <c r="C262" s="1"/>
    </row>
    <row r="265" spans="1:3">
      <c r="A265" s="2"/>
      <c r="B265" s="2"/>
      <c r="C265" s="2"/>
    </row>
    <row r="266" spans="1:3">
      <c r="A266" s="1"/>
      <c r="B266" s="1"/>
      <c r="C266" s="1"/>
    </row>
    <row r="267" spans="1:3">
      <c r="A267" s="1"/>
      <c r="B267" s="1"/>
      <c r="C267" s="1"/>
    </row>
    <row r="269" spans="1:3">
      <c r="A269" s="1"/>
      <c r="B269" s="1"/>
      <c r="C269" s="1"/>
    </row>
    <row r="272" spans="1:3">
      <c r="A272" s="2"/>
      <c r="B272" s="2"/>
      <c r="C272" s="2"/>
    </row>
    <row r="273" spans="1:3">
      <c r="A273" s="1"/>
      <c r="B273" s="1"/>
      <c r="C273" s="1"/>
    </row>
    <row r="274" spans="1:3">
      <c r="A274" s="1"/>
      <c r="B274" s="1"/>
      <c r="C274" s="1"/>
    </row>
    <row r="276" spans="1:3">
      <c r="A276" s="1"/>
      <c r="B276" s="1"/>
      <c r="C276" s="1"/>
    </row>
    <row r="279" spans="1:3">
      <c r="A279" s="2"/>
      <c r="B279" s="2"/>
      <c r="C279" s="2"/>
    </row>
    <row r="280" spans="1:3">
      <c r="A280" s="1"/>
      <c r="B280" s="1"/>
      <c r="C280" s="1"/>
    </row>
    <row r="281" spans="1:3">
      <c r="A281" s="1"/>
      <c r="B281" s="1"/>
      <c r="C281" s="1"/>
    </row>
    <row r="283" spans="1:3">
      <c r="A283" s="1"/>
      <c r="B283" s="1"/>
      <c r="C283" s="1"/>
    </row>
    <row r="286" spans="1:3">
      <c r="A286" s="2"/>
      <c r="B286" s="2"/>
      <c r="C286" s="2"/>
    </row>
    <row r="287" spans="1:3">
      <c r="A287" s="1"/>
      <c r="B287" s="1"/>
      <c r="C287" s="1"/>
    </row>
    <row r="288" spans="1:3">
      <c r="A288" s="1"/>
      <c r="B288" s="1"/>
      <c r="C288" s="1"/>
    </row>
    <row r="290" spans="1:3">
      <c r="A290" s="1"/>
      <c r="B290" s="1"/>
      <c r="C290" s="1"/>
    </row>
    <row r="293" spans="1:3">
      <c r="A293" s="2"/>
      <c r="B293" s="2"/>
      <c r="C293" s="2"/>
    </row>
    <row r="294" spans="1:3">
      <c r="A294" s="1"/>
      <c r="B294" s="1"/>
      <c r="C294" s="1"/>
    </row>
    <row r="295" spans="1:3">
      <c r="A295" s="1"/>
      <c r="B295" s="1"/>
      <c r="C295" s="1"/>
    </row>
    <row r="297" spans="1:3">
      <c r="A297" s="1"/>
      <c r="B297" s="1"/>
      <c r="C297" s="1"/>
    </row>
    <row r="300" spans="1:3">
      <c r="A300" s="2"/>
      <c r="B300" s="2"/>
      <c r="C300" s="2"/>
    </row>
    <row r="301" spans="1:3">
      <c r="A301" s="1"/>
      <c r="B301" s="1"/>
      <c r="C301" s="1"/>
    </row>
    <row r="302" spans="1:3">
      <c r="A302" s="1"/>
      <c r="B302" s="1"/>
      <c r="C302" s="1"/>
    </row>
    <row r="304" spans="1:3">
      <c r="A304" s="1"/>
      <c r="B304" s="1"/>
      <c r="C304" s="1"/>
    </row>
    <row r="307" spans="1:3">
      <c r="A307" s="2"/>
      <c r="B307" s="2"/>
      <c r="C307" s="2"/>
    </row>
    <row r="308" spans="1:3">
      <c r="A308" s="1"/>
      <c r="B308" s="1"/>
      <c r="C308" s="1"/>
    </row>
    <row r="309" spans="1:3">
      <c r="A309" s="1"/>
      <c r="B309" s="1"/>
      <c r="C309" s="1"/>
    </row>
    <row r="311" spans="1:3">
      <c r="A311" s="1"/>
      <c r="B311" s="1"/>
      <c r="C311" s="1"/>
    </row>
    <row r="314" spans="1:3">
      <c r="A314" s="2"/>
      <c r="B314" s="2"/>
      <c r="C314" s="2"/>
    </row>
    <row r="315" spans="1:3">
      <c r="A315" s="1"/>
      <c r="B315" s="1"/>
      <c r="C315" s="1"/>
    </row>
    <row r="316" spans="1:3">
      <c r="A316" s="1"/>
      <c r="B316" s="1"/>
      <c r="C316" s="1"/>
    </row>
    <row r="318" spans="1:3">
      <c r="A318" s="1"/>
      <c r="B318" s="1"/>
      <c r="C318" s="1"/>
    </row>
    <row r="321" spans="1:3">
      <c r="A321" s="2"/>
      <c r="B321" s="2"/>
      <c r="C321" s="2"/>
    </row>
    <row r="322" spans="1:3">
      <c r="A322" s="1"/>
      <c r="B322" s="1"/>
      <c r="C322" s="1"/>
    </row>
    <row r="323" spans="1:3">
      <c r="A323" s="1"/>
      <c r="B323" s="1"/>
      <c r="C323" s="1"/>
    </row>
    <row r="325" spans="1:3">
      <c r="A325" s="1"/>
      <c r="B325" s="1"/>
      <c r="C325" s="1"/>
    </row>
    <row r="328" spans="1:3">
      <c r="A328" s="2"/>
      <c r="B328" s="2"/>
      <c r="C328" s="2"/>
    </row>
    <row r="329" spans="1:3">
      <c r="A329" s="1"/>
      <c r="B329" s="1"/>
      <c r="C329" s="1"/>
    </row>
    <row r="330" spans="1:3">
      <c r="A330" s="1"/>
      <c r="B330" s="1"/>
      <c r="C330" s="1"/>
    </row>
    <row r="332" spans="1:3">
      <c r="A332" s="1"/>
      <c r="B332" s="1"/>
      <c r="C332" s="1"/>
    </row>
    <row r="335" spans="1:3">
      <c r="A335" s="2"/>
      <c r="B335" s="2"/>
      <c r="C335" s="2"/>
    </row>
    <row r="336" spans="1:3">
      <c r="A336" s="1"/>
      <c r="B336" s="1"/>
      <c r="C336" s="1"/>
    </row>
    <row r="337" spans="1:3">
      <c r="A337" s="1"/>
      <c r="B337" s="1"/>
      <c r="C337" s="1"/>
    </row>
    <row r="339" spans="1:3">
      <c r="A339" s="1"/>
      <c r="B339" s="1"/>
      <c r="C339" s="1"/>
    </row>
    <row r="342" spans="1:3">
      <c r="A342" s="2"/>
      <c r="B342" s="2"/>
      <c r="C342" s="2"/>
    </row>
    <row r="343" spans="1:3">
      <c r="A343" s="1"/>
      <c r="B343" s="1"/>
      <c r="C343" s="1"/>
    </row>
    <row r="344" spans="1:3">
      <c r="A344" s="1"/>
      <c r="B344" s="1"/>
      <c r="C344" s="1"/>
    </row>
    <row r="346" spans="1:3">
      <c r="A346" s="1"/>
      <c r="B346" s="1"/>
      <c r="C346" s="1"/>
    </row>
    <row r="349" spans="1:3">
      <c r="A349" s="2"/>
      <c r="B349" s="2"/>
      <c r="C349" s="2"/>
    </row>
    <row r="350" spans="1:3">
      <c r="A350" s="1"/>
      <c r="B350" s="1"/>
      <c r="C350" s="1"/>
    </row>
    <row r="351" spans="1:3">
      <c r="A351" s="1"/>
      <c r="B351" s="1"/>
      <c r="C351" s="1"/>
    </row>
    <row r="353" spans="1:3">
      <c r="A353" s="1"/>
      <c r="B353" s="1"/>
      <c r="C353" s="1"/>
    </row>
    <row r="356" spans="1:3">
      <c r="A356" s="2"/>
      <c r="B356" s="2"/>
      <c r="C356" s="2"/>
    </row>
    <row r="357" spans="1:3">
      <c r="A357" s="1"/>
      <c r="B357" s="1"/>
      <c r="C357" s="1"/>
    </row>
    <row r="358" spans="1:3">
      <c r="A358" s="1"/>
      <c r="B358" s="1"/>
      <c r="C358" s="1"/>
    </row>
    <row r="360" spans="1:3">
      <c r="A360" s="1"/>
      <c r="B360" s="1"/>
      <c r="C360" s="1"/>
    </row>
    <row r="363" spans="1:3">
      <c r="A363" s="2"/>
      <c r="B363" s="2"/>
      <c r="C363" s="2"/>
    </row>
    <row r="364" spans="1:3">
      <c r="A364" s="1"/>
      <c r="B364" s="1"/>
      <c r="C364" s="1"/>
    </row>
    <row r="365" spans="1:3">
      <c r="A365" s="1"/>
      <c r="B365" s="1"/>
      <c r="C365" s="1"/>
    </row>
    <row r="367" spans="1:3">
      <c r="A367" s="1"/>
      <c r="B367" s="1"/>
      <c r="C367" s="1"/>
    </row>
    <row r="370" spans="1:3">
      <c r="A370" s="2"/>
      <c r="B370" s="2"/>
      <c r="C370" s="2"/>
    </row>
    <row r="371" spans="1:3">
      <c r="A371" s="1"/>
      <c r="B371" s="1"/>
      <c r="C371" s="1"/>
    </row>
    <row r="372" spans="1:3">
      <c r="A372" s="1"/>
      <c r="B372" s="1"/>
      <c r="C372" s="1"/>
    </row>
    <row r="374" spans="1:3">
      <c r="A374" s="1"/>
      <c r="B374" s="1"/>
      <c r="C374" s="1"/>
    </row>
    <row r="377" spans="1:3">
      <c r="A377" s="2"/>
      <c r="B377" s="2"/>
      <c r="C377" s="2"/>
    </row>
    <row r="378" spans="1:3">
      <c r="A378" s="1"/>
      <c r="B378" s="1"/>
      <c r="C378" s="1"/>
    </row>
    <row r="379" spans="1:3">
      <c r="A379" s="1"/>
      <c r="B379" s="1"/>
      <c r="C379" s="1"/>
    </row>
    <row r="381" spans="1:3">
      <c r="A381" s="1"/>
      <c r="B381" s="1"/>
      <c r="C381" s="1"/>
    </row>
    <row r="384" spans="1:3">
      <c r="A384" s="2"/>
      <c r="B384" s="2"/>
      <c r="C384" s="2"/>
    </row>
    <row r="385" spans="1:3">
      <c r="A385" s="1"/>
      <c r="B385" s="1"/>
      <c r="C385" s="1"/>
    </row>
    <row r="386" spans="1:3">
      <c r="A386" s="1"/>
      <c r="B386" s="1"/>
      <c r="C386" s="1"/>
    </row>
    <row r="388" spans="1:3">
      <c r="A388" s="1"/>
      <c r="B388" s="1"/>
      <c r="C388" s="1"/>
    </row>
    <row r="391" spans="1:3">
      <c r="A391" s="2"/>
      <c r="B391" s="2"/>
      <c r="C391" s="2"/>
    </row>
    <row r="392" spans="1:3">
      <c r="A392" s="1"/>
      <c r="B392" s="1"/>
      <c r="C392" s="1"/>
    </row>
    <row r="393" spans="1:3">
      <c r="A393" s="1"/>
      <c r="B393" s="1"/>
      <c r="C393" s="1"/>
    </row>
    <row r="395" spans="1:3">
      <c r="A395" s="1"/>
      <c r="B395" s="1"/>
      <c r="C395" s="1"/>
    </row>
    <row r="398" spans="1:3">
      <c r="A398" s="2"/>
      <c r="B398" s="2"/>
      <c r="C398" s="2"/>
    </row>
    <row r="399" spans="1:3">
      <c r="A399" s="1"/>
      <c r="B399" s="1"/>
      <c r="C399" s="1"/>
    </row>
    <row r="400" spans="1:3">
      <c r="A400" s="1"/>
      <c r="B400" s="1"/>
      <c r="C400" s="1"/>
    </row>
    <row r="402" spans="1:3">
      <c r="A402" s="1"/>
      <c r="B402" s="1"/>
      <c r="C402" s="1"/>
    </row>
    <row r="405" spans="1:3">
      <c r="A405" s="2"/>
      <c r="B405" s="2"/>
      <c r="C405" s="2"/>
    </row>
    <row r="406" spans="1:3">
      <c r="A406" s="1"/>
      <c r="B406" s="1"/>
      <c r="C406" s="1"/>
    </row>
    <row r="407" spans="1:3">
      <c r="A407" s="1"/>
      <c r="B407" s="1"/>
      <c r="C407" s="1"/>
    </row>
    <row r="409" spans="1:3">
      <c r="A409" s="1"/>
      <c r="B409" s="1"/>
      <c r="C409" s="1"/>
    </row>
    <row r="412" spans="1:3">
      <c r="A412" s="2"/>
      <c r="B412" s="2"/>
      <c r="C412" s="2"/>
    </row>
    <row r="413" spans="1:3">
      <c r="A413" s="1"/>
      <c r="B413" s="1"/>
      <c r="C413" s="1"/>
    </row>
    <row r="414" spans="1:3">
      <c r="A414" s="1"/>
      <c r="B414" s="1"/>
      <c r="C414" s="1"/>
    </row>
    <row r="416" spans="1:3">
      <c r="A416" s="1"/>
      <c r="B416" s="1"/>
      <c r="C416" s="1"/>
    </row>
    <row r="419" spans="1:3">
      <c r="A419" s="2"/>
      <c r="B419" s="2"/>
      <c r="C419" s="2"/>
    </row>
    <row r="420" spans="1:3">
      <c r="A420" s="1"/>
      <c r="B420" s="1"/>
      <c r="C420" s="1"/>
    </row>
    <row r="421" spans="1:3">
      <c r="A421" s="1"/>
      <c r="B421" s="1"/>
      <c r="C421" s="1"/>
    </row>
    <row r="423" spans="1:3">
      <c r="A423" s="1"/>
      <c r="B423" s="1"/>
      <c r="C423" s="1"/>
    </row>
    <row r="426" spans="1:3">
      <c r="A426" s="2"/>
      <c r="B426" s="2"/>
      <c r="C426" s="2"/>
    </row>
    <row r="427" spans="1:3">
      <c r="A427" s="1"/>
      <c r="B427" s="1"/>
      <c r="C427" s="1"/>
    </row>
    <row r="428" spans="1:3">
      <c r="A428" s="1"/>
      <c r="B428" s="1"/>
      <c r="C428" s="1"/>
    </row>
    <row r="430" spans="1:3">
      <c r="A430" s="1"/>
      <c r="B430" s="1"/>
      <c r="C430" s="1"/>
    </row>
    <row r="433" spans="1:3">
      <c r="A433" s="2"/>
      <c r="B433" s="2"/>
      <c r="C433" s="2"/>
    </row>
    <row r="434" spans="1:3">
      <c r="A434" s="1"/>
      <c r="B434" s="1"/>
      <c r="C434" s="1"/>
    </row>
    <row r="435" spans="1:3">
      <c r="A435" s="1"/>
      <c r="B435" s="1"/>
      <c r="C435" s="1"/>
    </row>
    <row r="437" spans="1:3">
      <c r="A437" s="1"/>
      <c r="B437" s="1"/>
      <c r="C437" s="1"/>
    </row>
    <row r="440" spans="1:3">
      <c r="A440" s="2"/>
      <c r="B440" s="2"/>
      <c r="C440" s="2"/>
    </row>
    <row r="441" spans="1:3">
      <c r="A441" s="1"/>
      <c r="B441" s="1"/>
      <c r="C441" s="1"/>
    </row>
    <row r="442" spans="1:3">
      <c r="A442" s="1"/>
      <c r="B442" s="1"/>
      <c r="C442" s="1"/>
    </row>
    <row r="444" spans="1:3">
      <c r="A444" s="1"/>
      <c r="B444" s="1"/>
      <c r="C444" s="1"/>
    </row>
    <row r="447" spans="1:3">
      <c r="A447" s="2"/>
      <c r="B447" s="2"/>
      <c r="C447" s="2"/>
    </row>
    <row r="448" spans="1:3">
      <c r="A448" s="1"/>
      <c r="B448" s="1"/>
      <c r="C448" s="1"/>
    </row>
    <row r="449" spans="1:3">
      <c r="A449" s="1"/>
      <c r="B449" s="1"/>
      <c r="C449" s="1"/>
    </row>
    <row r="451" spans="1:3">
      <c r="A451" s="1"/>
      <c r="B451" s="1"/>
      <c r="C451" s="1"/>
    </row>
    <row r="454" spans="1:3">
      <c r="A454" s="2"/>
      <c r="B454" s="2"/>
      <c r="C454" s="2"/>
    </row>
    <row r="455" spans="1:3">
      <c r="A455" s="1"/>
      <c r="B455" s="1"/>
      <c r="C455" s="1"/>
    </row>
    <row r="456" spans="1:3">
      <c r="A456" s="1"/>
      <c r="B456" s="1"/>
      <c r="C456" s="1"/>
    </row>
    <row r="458" spans="1:3">
      <c r="A458" s="1"/>
      <c r="B458" s="1"/>
      <c r="C458" s="1"/>
    </row>
    <row r="461" spans="1:3">
      <c r="A461" s="2"/>
      <c r="B461" s="2"/>
      <c r="C461" s="2"/>
    </row>
    <row r="462" spans="1:3">
      <c r="A462" s="1"/>
      <c r="B462" s="1"/>
      <c r="C462" s="1"/>
    </row>
    <row r="463" spans="1:3">
      <c r="A463" s="1"/>
      <c r="B463" s="1"/>
      <c r="C463" s="1"/>
    </row>
    <row r="465" spans="1:3">
      <c r="A465" s="1"/>
      <c r="B465" s="1"/>
      <c r="C465" s="1"/>
    </row>
    <row r="468" spans="1:3">
      <c r="A468" s="2"/>
      <c r="B468" s="2"/>
      <c r="C468" s="2"/>
    </row>
    <row r="469" spans="1:3">
      <c r="A469" s="1"/>
      <c r="B469" s="1"/>
      <c r="C469" s="1"/>
    </row>
    <row r="470" spans="1:3">
      <c r="A470" s="1"/>
      <c r="B470" s="1"/>
      <c r="C470" s="1"/>
    </row>
    <row r="472" spans="1:3">
      <c r="A472" s="1"/>
      <c r="B472" s="1"/>
      <c r="C472" s="1"/>
    </row>
    <row r="475" spans="1:3">
      <c r="A475" s="2"/>
      <c r="B475" s="2"/>
      <c r="C475" s="2"/>
    </row>
    <row r="476" spans="1:3">
      <c r="A476" s="1"/>
      <c r="B476" s="1"/>
      <c r="C476" s="1"/>
    </row>
    <row r="477" spans="1:3">
      <c r="A477" s="1"/>
      <c r="B477" s="1"/>
      <c r="C477" s="1"/>
    </row>
    <row r="479" spans="1:3">
      <c r="A479" s="1"/>
      <c r="B479" s="1"/>
      <c r="C479" s="1"/>
    </row>
    <row r="482" spans="1:3">
      <c r="A482" s="1"/>
      <c r="B482" s="1"/>
      <c r="C482" s="1"/>
    </row>
    <row r="485" spans="1:3">
      <c r="A485" s="2"/>
      <c r="B485" s="2"/>
      <c r="C485" s="2"/>
    </row>
    <row r="486" spans="1:3">
      <c r="A486" s="1"/>
      <c r="B486" s="1"/>
      <c r="C486" s="1"/>
    </row>
    <row r="487" spans="1:3">
      <c r="A487" s="1"/>
      <c r="B487" s="1"/>
      <c r="C487" s="1"/>
    </row>
    <row r="489" spans="1:3">
      <c r="A489" s="1"/>
      <c r="B489" s="1"/>
      <c r="C489" s="1"/>
    </row>
    <row r="492" spans="1:3">
      <c r="A492" s="2"/>
      <c r="B492" s="2"/>
      <c r="C492" s="2"/>
    </row>
    <row r="493" spans="1:3">
      <c r="A493" s="1"/>
      <c r="B493" s="1"/>
      <c r="C493" s="1"/>
    </row>
    <row r="494" spans="1:3">
      <c r="A494" s="1"/>
      <c r="B494" s="1"/>
      <c r="C494" s="1"/>
    </row>
    <row r="496" spans="1:3">
      <c r="A496" s="1"/>
      <c r="B496" s="1"/>
      <c r="C496" s="1"/>
    </row>
    <row r="499" spans="1:3">
      <c r="A499" s="2"/>
      <c r="B499" s="2"/>
      <c r="C499" s="2"/>
    </row>
    <row r="500" spans="1:3">
      <c r="A500" s="1"/>
      <c r="B500" s="1"/>
      <c r="C500" s="1"/>
    </row>
    <row r="501" spans="1:3">
      <c r="A501" s="1"/>
      <c r="B501" s="1"/>
      <c r="C501" s="1"/>
    </row>
    <row r="503" spans="1:3">
      <c r="A503" s="1"/>
      <c r="B503" s="1"/>
      <c r="C503" s="1"/>
    </row>
    <row r="506" spans="1:3">
      <c r="A506" s="2"/>
      <c r="B506" s="2"/>
      <c r="C506" s="2"/>
    </row>
    <row r="507" spans="1:3">
      <c r="A507" s="1"/>
      <c r="B507" s="1"/>
      <c r="C507" s="1"/>
    </row>
    <row r="508" spans="1:3">
      <c r="A508" s="1"/>
      <c r="B508" s="1"/>
      <c r="C508" s="1"/>
    </row>
    <row r="510" spans="1:3">
      <c r="A510" s="1"/>
      <c r="B510" s="1"/>
      <c r="C510" s="1"/>
    </row>
    <row r="513" spans="1:3">
      <c r="A513" s="2"/>
      <c r="B513" s="2"/>
      <c r="C513" s="2"/>
    </row>
    <row r="514" spans="1:3">
      <c r="A514" s="1"/>
      <c r="B514" s="1"/>
      <c r="C514" s="1"/>
    </row>
    <row r="515" spans="1:3">
      <c r="A515" s="1"/>
      <c r="B515" s="1"/>
      <c r="C515" s="1"/>
    </row>
    <row r="517" spans="1:3">
      <c r="A517" s="1"/>
      <c r="B517" s="1"/>
      <c r="C517" s="1"/>
    </row>
    <row r="520" spans="1:3">
      <c r="A520" s="2"/>
      <c r="B520" s="2"/>
      <c r="C520" s="2"/>
    </row>
    <row r="521" spans="1:3">
      <c r="A521" s="1"/>
      <c r="B521" s="1"/>
      <c r="C521" s="1"/>
    </row>
    <row r="522" spans="1:3">
      <c r="A522" s="1"/>
      <c r="B522" s="1"/>
      <c r="C522" s="1"/>
    </row>
    <row r="524" spans="1:3">
      <c r="A524" s="1"/>
      <c r="B524" s="1"/>
      <c r="C524" s="1"/>
    </row>
    <row r="527" spans="1:3">
      <c r="A527" s="2"/>
      <c r="B527" s="2"/>
      <c r="C527" s="2"/>
    </row>
    <row r="528" spans="1:3">
      <c r="A528" s="1"/>
      <c r="B528" s="1"/>
      <c r="C528" s="1"/>
    </row>
    <row r="529" spans="1:3">
      <c r="A529" s="1"/>
      <c r="B529" s="1"/>
      <c r="C529" s="1"/>
    </row>
    <row r="531" spans="1:3">
      <c r="A531" s="1"/>
      <c r="B531" s="1"/>
      <c r="C531" s="1"/>
    </row>
    <row r="534" spans="1:3">
      <c r="A534" s="2"/>
      <c r="B534" s="2"/>
      <c r="C534" s="2"/>
    </row>
    <row r="535" spans="1:3">
      <c r="A535" s="1"/>
      <c r="B535" s="1"/>
      <c r="C535" s="1"/>
    </row>
    <row r="536" spans="1:3">
      <c r="A536" s="1"/>
      <c r="B536" s="1"/>
      <c r="C536" s="1"/>
    </row>
    <row r="538" spans="1:3">
      <c r="A538" s="1"/>
      <c r="B538" s="1"/>
      <c r="C538" s="1"/>
    </row>
    <row r="541" spans="1:3">
      <c r="A541" s="2"/>
      <c r="B541" s="2"/>
      <c r="C541" s="2"/>
    </row>
    <row r="542" spans="1:3">
      <c r="A542" s="1"/>
      <c r="B542" s="1"/>
      <c r="C542" s="1"/>
    </row>
    <row r="543" spans="1:3">
      <c r="A543" s="1"/>
      <c r="B543" s="1"/>
      <c r="C543" s="1"/>
    </row>
    <row r="545" spans="1:3">
      <c r="A545" s="1"/>
      <c r="B545" s="1"/>
      <c r="C545" s="1"/>
    </row>
    <row r="548" spans="1:3">
      <c r="A548" s="2"/>
      <c r="B548" s="2"/>
      <c r="C548" s="2"/>
    </row>
    <row r="549" spans="1:3">
      <c r="A549" s="1"/>
      <c r="B549" s="1"/>
      <c r="C549" s="1"/>
    </row>
    <row r="550" spans="1:3">
      <c r="A550" s="1"/>
      <c r="B550" s="1"/>
      <c r="C550" s="1"/>
    </row>
    <row r="552" spans="1:3">
      <c r="A552" s="1"/>
      <c r="B552" s="1"/>
      <c r="C552" s="1"/>
    </row>
    <row r="555" spans="1:3">
      <c r="A555" s="2"/>
      <c r="B555" s="2"/>
      <c r="C555" s="2"/>
    </row>
    <row r="556" spans="1:3">
      <c r="A556" s="1"/>
      <c r="B556" s="1"/>
      <c r="C556" s="1"/>
    </row>
    <row r="557" spans="1:3">
      <c r="A557" s="1"/>
      <c r="B557" s="1"/>
      <c r="C557" s="1"/>
    </row>
    <row r="559" spans="1:3">
      <c r="A559" s="1"/>
      <c r="B559" s="1"/>
      <c r="C559" s="1"/>
    </row>
    <row r="562" spans="1:3">
      <c r="A562" s="2"/>
      <c r="B562" s="2"/>
      <c r="C562" s="2"/>
    </row>
    <row r="563" spans="1:3">
      <c r="A563" s="1"/>
      <c r="B563" s="1"/>
      <c r="C563" s="1"/>
    </row>
    <row r="564" spans="1:3">
      <c r="A564" s="1"/>
      <c r="B564" s="1"/>
      <c r="C564" s="1"/>
    </row>
    <row r="566" spans="1:3">
      <c r="A566" s="1"/>
      <c r="B566" s="1"/>
      <c r="C566" s="1"/>
    </row>
    <row r="569" spans="1:3">
      <c r="A569" s="2"/>
      <c r="B569" s="2"/>
      <c r="C569" s="2"/>
    </row>
    <row r="570" spans="1:3">
      <c r="A570" s="1"/>
      <c r="B570" s="1"/>
      <c r="C570" s="1"/>
    </row>
    <row r="571" spans="1:3">
      <c r="A571" s="1"/>
      <c r="B571" s="1"/>
      <c r="C571" s="1"/>
    </row>
    <row r="573" spans="1:3">
      <c r="A573" s="1"/>
      <c r="B573" s="1"/>
      <c r="C573" s="1"/>
    </row>
    <row r="576" spans="1:3">
      <c r="A576" s="2"/>
      <c r="B576" s="2"/>
      <c r="C576" s="2"/>
    </row>
    <row r="577" spans="1:3">
      <c r="A577" s="1"/>
      <c r="B577" s="1"/>
      <c r="C577" s="1"/>
    </row>
    <row r="578" spans="1:3">
      <c r="A578" s="1"/>
      <c r="B578" s="1"/>
      <c r="C578" s="1"/>
    </row>
    <row r="580" spans="1:3">
      <c r="A580" s="1"/>
      <c r="B580" s="1"/>
      <c r="C580" s="1"/>
    </row>
    <row r="583" spans="1:3">
      <c r="A583" s="2"/>
      <c r="B583" s="2"/>
      <c r="C583" s="2"/>
    </row>
    <row r="584" spans="1:3">
      <c r="A584" s="1"/>
      <c r="B584" s="1"/>
      <c r="C584" s="1"/>
    </row>
    <row r="585" spans="1:3">
      <c r="A585" s="1"/>
      <c r="B585" s="1"/>
      <c r="C585" s="1"/>
    </row>
    <row r="587" spans="1:3">
      <c r="A587" s="1"/>
      <c r="B587" s="1"/>
      <c r="C587" s="1"/>
    </row>
    <row r="590" spans="1:3">
      <c r="A590" s="2"/>
      <c r="B590" s="2"/>
      <c r="C590" s="2"/>
    </row>
    <row r="591" spans="1:3">
      <c r="A591" s="1"/>
      <c r="B591" s="1"/>
      <c r="C591" s="1"/>
    </row>
    <row r="592" spans="1:3">
      <c r="A592" s="1"/>
      <c r="B592" s="1"/>
      <c r="C592" s="1"/>
    </row>
    <row r="594" spans="1:3">
      <c r="A594" s="1"/>
      <c r="B594" s="1"/>
      <c r="C594" s="1"/>
    </row>
    <row r="597" spans="1:3">
      <c r="A597" s="2"/>
      <c r="B597" s="2"/>
      <c r="C597" s="2"/>
    </row>
    <row r="598" spans="1:3">
      <c r="A598" s="1"/>
      <c r="B598" s="1"/>
      <c r="C598" s="1"/>
    </row>
    <row r="599" spans="1:3">
      <c r="A599" s="1"/>
      <c r="B599" s="1"/>
      <c r="C599" s="1"/>
    </row>
    <row r="601" spans="1:3">
      <c r="A601" s="1"/>
      <c r="B601" s="1"/>
      <c r="C601" s="1"/>
    </row>
    <row r="604" spans="1:3">
      <c r="A604" s="2"/>
      <c r="B604" s="2"/>
      <c r="C604" s="2"/>
    </row>
    <row r="605" spans="1:3">
      <c r="A605" s="1"/>
      <c r="B605" s="1"/>
      <c r="C605" s="1"/>
    </row>
    <row r="606" spans="1:3">
      <c r="A606" s="1"/>
      <c r="B606" s="1"/>
      <c r="C606" s="1"/>
    </row>
    <row r="608" spans="1:3">
      <c r="A608" s="1"/>
      <c r="B608" s="1"/>
      <c r="C608" s="1"/>
    </row>
    <row r="611" spans="1:3">
      <c r="A611" s="2"/>
      <c r="B611" s="2"/>
      <c r="C611" s="2"/>
    </row>
    <row r="612" spans="1:3">
      <c r="A612" s="1"/>
      <c r="B612" s="1"/>
      <c r="C612" s="1"/>
    </row>
    <row r="613" spans="1:3">
      <c r="A613" s="1"/>
      <c r="B613" s="1"/>
      <c r="C613" s="1"/>
    </row>
    <row r="615" spans="1:3">
      <c r="A615" s="1"/>
      <c r="B615" s="1"/>
      <c r="C615" s="1"/>
    </row>
    <row r="618" spans="1:3">
      <c r="A618" s="2"/>
      <c r="B618" s="2"/>
      <c r="C618" s="2"/>
    </row>
    <row r="619" spans="1:3">
      <c r="A619" s="1"/>
      <c r="B619" s="1"/>
      <c r="C619" s="1"/>
    </row>
    <row r="620" spans="1:3">
      <c r="A620" s="1"/>
      <c r="B620" s="1"/>
      <c r="C620" s="1"/>
    </row>
    <row r="622" spans="1:3">
      <c r="A622" s="1"/>
      <c r="B622" s="1"/>
      <c r="C622" s="1"/>
    </row>
    <row r="625" spans="1:3">
      <c r="A625" s="2"/>
      <c r="B625" s="2"/>
      <c r="C625" s="2"/>
    </row>
    <row r="626" spans="1:3">
      <c r="A626" s="1"/>
      <c r="B626" s="1"/>
      <c r="C626" s="1"/>
    </row>
    <row r="627" spans="1:3">
      <c r="A627" s="1"/>
      <c r="B627" s="1"/>
      <c r="C627" s="1"/>
    </row>
    <row r="629" spans="1:3">
      <c r="A629" s="1"/>
      <c r="B629" s="1"/>
      <c r="C629" s="1"/>
    </row>
    <row r="632" spans="1:3">
      <c r="A632" s="2"/>
      <c r="B632" s="2"/>
      <c r="C632" s="2"/>
    </row>
    <row r="633" spans="1:3">
      <c r="A633" s="1"/>
      <c r="B633" s="1"/>
      <c r="C633" s="1"/>
    </row>
    <row r="634" spans="1:3">
      <c r="A634" s="1"/>
      <c r="B634" s="1"/>
      <c r="C634" s="1"/>
    </row>
    <row r="636" spans="1:3">
      <c r="A636" s="1"/>
      <c r="B636" s="1"/>
      <c r="C636" s="1"/>
    </row>
    <row r="639" spans="1:3">
      <c r="A639" s="2"/>
      <c r="B639" s="2"/>
      <c r="C639" s="2"/>
    </row>
    <row r="640" spans="1:3">
      <c r="A640" s="1"/>
      <c r="B640" s="1"/>
      <c r="C640" s="1"/>
    </row>
    <row r="641" spans="1:3">
      <c r="A641" s="1"/>
      <c r="B641" s="1"/>
      <c r="C641" s="1"/>
    </row>
    <row r="643" spans="1:3">
      <c r="A643" s="1"/>
      <c r="B643" s="1"/>
      <c r="C643" s="1"/>
    </row>
    <row r="646" spans="1:3">
      <c r="A646" s="2"/>
      <c r="B646" s="2"/>
      <c r="C646" s="2"/>
    </row>
    <row r="647" spans="1:3">
      <c r="A647" s="1"/>
      <c r="B647" s="1"/>
      <c r="C647" s="1"/>
    </row>
    <row r="648" spans="1:3">
      <c r="A648" s="1"/>
      <c r="B648" s="1"/>
      <c r="C648" s="1"/>
    </row>
    <row r="650" spans="1:3">
      <c r="A650" s="1"/>
      <c r="B650" s="1"/>
      <c r="C650" s="1"/>
    </row>
    <row r="653" spans="1:3">
      <c r="A653" s="2"/>
      <c r="B653" s="2"/>
      <c r="C653" s="2"/>
    </row>
    <row r="654" spans="1:3">
      <c r="A654" s="1"/>
      <c r="B654" s="1"/>
      <c r="C654" s="1"/>
    </row>
    <row r="655" spans="1:3">
      <c r="A655" s="1"/>
      <c r="B655" s="1"/>
      <c r="C655" s="1"/>
    </row>
    <row r="657" spans="1:3">
      <c r="A657" s="1"/>
      <c r="B657" s="1"/>
      <c r="C657" s="1"/>
    </row>
    <row r="660" spans="1:3">
      <c r="A660" s="2"/>
      <c r="B660" s="2"/>
      <c r="C660" s="2"/>
    </row>
    <row r="661" spans="1:3">
      <c r="A661" s="1"/>
      <c r="B661" s="1"/>
      <c r="C661" s="1"/>
    </row>
    <row r="662" spans="1:3">
      <c r="A662" s="1"/>
      <c r="B662" s="1"/>
      <c r="C662" s="1"/>
    </row>
    <row r="664" spans="1:3">
      <c r="A664" s="1"/>
      <c r="B664" s="1"/>
      <c r="C664" s="1"/>
    </row>
    <row r="667" spans="1:3">
      <c r="A667" s="2"/>
      <c r="B667" s="2"/>
      <c r="C667" s="2"/>
    </row>
    <row r="668" spans="1:3">
      <c r="A668" s="1"/>
      <c r="B668" s="1"/>
      <c r="C668" s="1"/>
    </row>
    <row r="669" spans="1:3">
      <c r="A669" s="1"/>
      <c r="B669" s="1"/>
      <c r="C669" s="1"/>
    </row>
    <row r="671" spans="1:3">
      <c r="A671" s="1"/>
      <c r="B671" s="1"/>
      <c r="C671" s="1"/>
    </row>
    <row r="674" spans="1:3">
      <c r="A674" s="2"/>
      <c r="B674" s="2"/>
      <c r="C674" s="2"/>
    </row>
    <row r="675" spans="1:3">
      <c r="A675" s="1"/>
      <c r="B675" s="1"/>
      <c r="C675" s="1"/>
    </row>
    <row r="676" spans="1:3">
      <c r="A676" s="1"/>
      <c r="B676" s="1"/>
      <c r="C676" s="1"/>
    </row>
    <row r="678" spans="1:3">
      <c r="A678" s="1"/>
      <c r="B678" s="1"/>
      <c r="C678" s="1"/>
    </row>
    <row r="681" spans="1:3">
      <c r="A681" s="2"/>
      <c r="B681" s="2"/>
      <c r="C681" s="2"/>
    </row>
    <row r="682" spans="1:3">
      <c r="A682" s="1"/>
      <c r="B682" s="1"/>
      <c r="C682" s="1"/>
    </row>
    <row r="683" spans="1:3">
      <c r="A683" s="1"/>
      <c r="B683" s="1"/>
      <c r="C683" s="1"/>
    </row>
    <row r="685" spans="1:3">
      <c r="A685" s="1"/>
      <c r="B685" s="1"/>
      <c r="C685" s="1"/>
    </row>
    <row r="688" spans="1:3">
      <c r="A688" s="2"/>
      <c r="B688" s="2"/>
      <c r="C688" s="2"/>
    </row>
    <row r="689" spans="1:3">
      <c r="A689" s="1"/>
      <c r="B689" s="1"/>
      <c r="C689" s="1"/>
    </row>
    <row r="690" spans="1:3">
      <c r="A690" s="1"/>
      <c r="B690" s="1"/>
      <c r="C690" s="1"/>
    </row>
    <row r="692" spans="1:3">
      <c r="A692" s="1"/>
      <c r="B692" s="1"/>
      <c r="C692" s="1"/>
    </row>
    <row r="695" spans="1:3">
      <c r="A695" s="2"/>
      <c r="B695" s="2"/>
      <c r="C695" s="2"/>
    </row>
    <row r="696" spans="1:3">
      <c r="A696" s="1"/>
      <c r="B696" s="1"/>
      <c r="C696" s="1"/>
    </row>
    <row r="697" spans="1:3">
      <c r="A697" s="1"/>
      <c r="B697" s="1"/>
      <c r="C697" s="1"/>
    </row>
    <row r="699" spans="1:3">
      <c r="A699" s="1"/>
      <c r="B699" s="1"/>
      <c r="C699" s="1"/>
    </row>
    <row r="702" spans="1:3">
      <c r="A702" s="2"/>
      <c r="B702" s="2"/>
      <c r="C702" s="2"/>
    </row>
    <row r="703" spans="1:3">
      <c r="A703" s="1"/>
      <c r="B703" s="1"/>
      <c r="C703" s="1"/>
    </row>
    <row r="704" spans="1:3">
      <c r="A704" s="1"/>
      <c r="B704" s="1"/>
      <c r="C704" s="1"/>
    </row>
    <row r="706" spans="1:3">
      <c r="A706" s="1"/>
      <c r="B706" s="1"/>
      <c r="C706" s="1"/>
    </row>
    <row r="709" spans="1:3">
      <c r="A709" s="1"/>
      <c r="B709" s="1"/>
      <c r="C709" s="1"/>
    </row>
    <row r="712" spans="1:3">
      <c r="A712" s="2"/>
      <c r="B712" s="2"/>
      <c r="C712" s="2"/>
    </row>
    <row r="713" spans="1:3">
      <c r="A713" s="1"/>
      <c r="B713" s="1"/>
      <c r="C713" s="1"/>
    </row>
    <row r="714" spans="1:3">
      <c r="A714" s="1"/>
      <c r="B714" s="1"/>
      <c r="C714" s="1"/>
    </row>
    <row r="716" spans="1:3">
      <c r="A716" s="1"/>
      <c r="B716" s="1"/>
      <c r="C716" s="1"/>
    </row>
    <row r="719" spans="1:3">
      <c r="A719" s="2"/>
      <c r="B719" s="2"/>
      <c r="C719" s="2"/>
    </row>
    <row r="720" spans="1:3">
      <c r="A720" s="1"/>
      <c r="B720" s="1"/>
      <c r="C720" s="1"/>
    </row>
    <row r="721" spans="1:3">
      <c r="A721" s="1"/>
      <c r="B721" s="1"/>
      <c r="C721" s="1"/>
    </row>
    <row r="723" spans="1:3">
      <c r="A723" s="1"/>
      <c r="B723" s="1"/>
      <c r="C723" s="1"/>
    </row>
    <row r="726" spans="1:3">
      <c r="A726" s="2"/>
      <c r="B726" s="2"/>
      <c r="C726" s="2"/>
    </row>
    <row r="727" spans="1:3">
      <c r="A727" s="1"/>
      <c r="B727" s="1"/>
      <c r="C727" s="1"/>
    </row>
    <row r="728" spans="1:3">
      <c r="A728" s="1"/>
      <c r="B728" s="1"/>
      <c r="C728" s="1"/>
    </row>
    <row r="730" spans="1:3">
      <c r="A730" s="1"/>
      <c r="B730" s="1"/>
      <c r="C730" s="1"/>
    </row>
    <row r="733" spans="1:3">
      <c r="A733" s="2"/>
      <c r="B733" s="2"/>
      <c r="C733" s="2"/>
    </row>
    <row r="734" spans="1:3">
      <c r="A734" s="1"/>
      <c r="B734" s="1"/>
      <c r="C734" s="1"/>
    </row>
    <row r="735" spans="1:3">
      <c r="A735" s="1"/>
      <c r="B735" s="1"/>
      <c r="C735" s="1"/>
    </row>
    <row r="737" spans="1:3">
      <c r="A737" s="1"/>
      <c r="B737" s="1"/>
      <c r="C737" s="1"/>
    </row>
    <row r="740" spans="1:3">
      <c r="A740" s="2"/>
      <c r="B740" s="2"/>
      <c r="C740" s="2"/>
    </row>
    <row r="741" spans="1:3">
      <c r="A741" s="1"/>
      <c r="B741" s="1"/>
      <c r="C741" s="1"/>
    </row>
    <row r="742" spans="1:3">
      <c r="A742" s="1"/>
      <c r="B742" s="1"/>
      <c r="C742" s="1"/>
    </row>
    <row r="744" spans="1:3">
      <c r="A744" s="1"/>
      <c r="B744" s="1"/>
      <c r="C744" s="1"/>
    </row>
    <row r="747" spans="1:3">
      <c r="A747" s="2"/>
      <c r="B747" s="2"/>
      <c r="C747" s="2"/>
    </row>
    <row r="748" spans="1:3">
      <c r="A748" s="1"/>
      <c r="B748" s="1"/>
      <c r="C748" s="1"/>
    </row>
    <row r="749" spans="1:3">
      <c r="A749" s="1"/>
      <c r="B749" s="1"/>
      <c r="C749" s="1"/>
    </row>
    <row r="751" spans="1:3">
      <c r="A751" s="1"/>
      <c r="B751" s="1"/>
      <c r="C751" s="1"/>
    </row>
    <row r="754" spans="1:3">
      <c r="A754" s="2"/>
      <c r="B754" s="2"/>
      <c r="C754" s="2"/>
    </row>
    <row r="755" spans="1:3">
      <c r="A755" s="1"/>
      <c r="B755" s="1"/>
      <c r="C755" s="1"/>
    </row>
    <row r="756" spans="1:3">
      <c r="A756" s="1"/>
      <c r="B756" s="1"/>
      <c r="C756" s="1"/>
    </row>
    <row r="758" spans="1:3">
      <c r="A758" s="1"/>
      <c r="B758" s="1"/>
      <c r="C758" s="1"/>
    </row>
    <row r="761" spans="1:3">
      <c r="A761" s="2"/>
      <c r="B761" s="2"/>
      <c r="C761" s="2"/>
    </row>
    <row r="762" spans="1:3">
      <c r="A762" s="1"/>
      <c r="B762" s="1"/>
      <c r="C762" s="1"/>
    </row>
    <row r="763" spans="1:3">
      <c r="A763" s="1"/>
      <c r="B763" s="1"/>
      <c r="C763" s="1"/>
    </row>
    <row r="765" spans="1:3">
      <c r="A765" s="1"/>
      <c r="B765" s="1"/>
      <c r="C765" s="1"/>
    </row>
    <row r="768" spans="1:3">
      <c r="A768" s="2"/>
      <c r="B768" s="2"/>
      <c r="C768" s="2"/>
    </row>
    <row r="769" spans="1:3">
      <c r="A769" s="1"/>
      <c r="B769" s="1"/>
      <c r="C769" s="1"/>
    </row>
    <row r="770" spans="1:3">
      <c r="A770" s="1"/>
      <c r="B770" s="1"/>
      <c r="C770" s="1"/>
    </row>
    <row r="772" spans="1:3">
      <c r="A772" s="1"/>
      <c r="B772" s="1"/>
      <c r="C772" s="1"/>
    </row>
    <row r="775" spans="1:3">
      <c r="A775" s="2"/>
      <c r="B775" s="2"/>
      <c r="C775" s="2"/>
    </row>
    <row r="776" spans="1:3">
      <c r="A776" s="1"/>
      <c r="B776" s="1"/>
      <c r="C776" s="1"/>
    </row>
    <row r="777" spans="1:3">
      <c r="A777" s="1"/>
      <c r="B777" s="1"/>
      <c r="C777" s="1"/>
    </row>
    <row r="779" spans="1:3">
      <c r="A779" s="1"/>
      <c r="B779" s="1"/>
      <c r="C779" s="1"/>
    </row>
    <row r="782" spans="1:3">
      <c r="A782" s="2"/>
      <c r="B782" s="2"/>
      <c r="C782" s="2"/>
    </row>
    <row r="783" spans="1:3">
      <c r="A783" s="1"/>
      <c r="B783" s="1"/>
      <c r="C783" s="1"/>
    </row>
    <row r="784" spans="1:3">
      <c r="A784" s="1"/>
      <c r="B784" s="1"/>
      <c r="C784" s="1"/>
    </row>
    <row r="786" spans="1:3">
      <c r="A786" s="1"/>
      <c r="B786" s="1"/>
      <c r="C786" s="1"/>
    </row>
    <row r="789" spans="1:3">
      <c r="A789" s="2"/>
      <c r="B789" s="2"/>
      <c r="C789" s="2"/>
    </row>
    <row r="790" spans="1:3">
      <c r="A790" s="1"/>
      <c r="B790" s="1"/>
      <c r="C790" s="1"/>
    </row>
    <row r="791" spans="1:3">
      <c r="A791" s="1"/>
      <c r="B791" s="1"/>
      <c r="C791" s="1"/>
    </row>
    <row r="793" spans="1:3">
      <c r="A793" s="1"/>
      <c r="B793" s="1"/>
      <c r="C793" s="1"/>
    </row>
    <row r="796" spans="1:3">
      <c r="A796" s="2"/>
      <c r="B796" s="2"/>
      <c r="C796" s="2"/>
    </row>
    <row r="797" spans="1:3">
      <c r="A797" s="1"/>
      <c r="B797" s="1"/>
      <c r="C797" s="1"/>
    </row>
    <row r="798" spans="1:3">
      <c r="A798" s="1"/>
      <c r="B798" s="1"/>
      <c r="C798" s="1"/>
    </row>
    <row r="800" spans="1:3">
      <c r="A800" s="1"/>
      <c r="B800" s="1"/>
      <c r="C800" s="1"/>
    </row>
    <row r="803" spans="1:3">
      <c r="A803" s="2"/>
      <c r="B803" s="2"/>
      <c r="C803" s="2"/>
    </row>
    <row r="804" spans="1:3">
      <c r="A804" s="1"/>
      <c r="B804" s="1"/>
      <c r="C804" s="1"/>
    </row>
    <row r="805" spans="1:3">
      <c r="A805" s="1"/>
      <c r="B805" s="1"/>
      <c r="C805" s="1"/>
    </row>
    <row r="807" spans="1:3">
      <c r="A807" s="1"/>
      <c r="B807" s="1"/>
      <c r="C807" s="1"/>
    </row>
    <row r="810" spans="1:3">
      <c r="A810" s="2"/>
      <c r="B810" s="2"/>
      <c r="C810" s="2"/>
    </row>
    <row r="811" spans="1:3">
      <c r="A811" s="1"/>
      <c r="B811" s="1"/>
      <c r="C811" s="1"/>
    </row>
    <row r="812" spans="1:3">
      <c r="A812" s="1"/>
      <c r="B812" s="1"/>
      <c r="C812" s="1"/>
    </row>
    <row r="814" spans="1:3">
      <c r="A814" s="1"/>
      <c r="B814" s="1"/>
      <c r="C814" s="1"/>
    </row>
    <row r="817" spans="1:3">
      <c r="A817" s="2"/>
      <c r="B817" s="2"/>
      <c r="C817" s="2"/>
    </row>
    <row r="818" spans="1:3">
      <c r="A818" s="1"/>
      <c r="B818" s="1"/>
      <c r="C818" s="1"/>
    </row>
    <row r="819" spans="1:3">
      <c r="A819" s="1"/>
      <c r="B819" s="1"/>
      <c r="C819" s="1"/>
    </row>
    <row r="821" spans="1:3">
      <c r="A821" s="1"/>
      <c r="B821" s="1"/>
      <c r="C821" s="1"/>
    </row>
    <row r="824" spans="1:3">
      <c r="A824" s="2"/>
      <c r="B824" s="2"/>
      <c r="C824" s="2"/>
    </row>
    <row r="825" spans="1:3">
      <c r="A825" s="1"/>
      <c r="B825" s="1"/>
      <c r="C825" s="1"/>
    </row>
    <row r="826" spans="1:3">
      <c r="A826" s="1"/>
      <c r="B826" s="1"/>
      <c r="C826" s="1"/>
    </row>
    <row r="828" spans="1:3">
      <c r="A828" s="1"/>
      <c r="B828" s="1"/>
      <c r="C828" s="1"/>
    </row>
    <row r="831" spans="1:3">
      <c r="A831" s="2"/>
      <c r="B831" s="2"/>
      <c r="C831" s="2"/>
    </row>
    <row r="832" spans="1:3">
      <c r="A832" s="1"/>
      <c r="B832" s="1"/>
      <c r="C832" s="1"/>
    </row>
    <row r="833" spans="1:3">
      <c r="A833" s="1"/>
      <c r="B833" s="1"/>
      <c r="C833" s="1"/>
    </row>
    <row r="835" spans="1:3">
      <c r="A835" s="1"/>
      <c r="B835" s="1"/>
      <c r="C835" s="1"/>
    </row>
    <row r="838" spans="1:3">
      <c r="A838" s="2"/>
      <c r="B838" s="2"/>
      <c r="C838" s="2"/>
    </row>
    <row r="839" spans="1:3">
      <c r="A839" s="1"/>
      <c r="B839" s="1"/>
      <c r="C839" s="1"/>
    </row>
    <row r="840" spans="1:3">
      <c r="A840" s="1"/>
      <c r="B840" s="1"/>
      <c r="C840" s="1"/>
    </row>
    <row r="842" spans="1:3">
      <c r="A842" s="1"/>
      <c r="B842" s="1"/>
      <c r="C842" s="1"/>
    </row>
    <row r="845" spans="1:3">
      <c r="A845" s="2"/>
      <c r="B845" s="2"/>
      <c r="C845" s="2"/>
    </row>
    <row r="846" spans="1:3">
      <c r="A846" s="1"/>
      <c r="B846" s="1"/>
      <c r="C846" s="1"/>
    </row>
    <row r="847" spans="1:3">
      <c r="A847" s="1"/>
      <c r="B847" s="1"/>
      <c r="C847" s="1"/>
    </row>
    <row r="849" spans="1:3">
      <c r="A849" s="1"/>
      <c r="B849" s="1"/>
      <c r="C849" s="1"/>
    </row>
    <row r="852" spans="1:3">
      <c r="A852" s="2"/>
      <c r="B852" s="2"/>
      <c r="C852" s="2"/>
    </row>
    <row r="853" spans="1:3">
      <c r="A853" s="1"/>
      <c r="B853" s="1"/>
      <c r="C853" s="1"/>
    </row>
    <row r="854" spans="1:3">
      <c r="A854" s="1"/>
      <c r="B854" s="1"/>
      <c r="C854" s="1"/>
    </row>
    <row r="856" spans="1:3">
      <c r="A856" s="1"/>
      <c r="B856" s="1"/>
      <c r="C856" s="1"/>
    </row>
    <row r="859" spans="1:3">
      <c r="A859" s="2"/>
      <c r="B859" s="2"/>
      <c r="C859" s="2"/>
    </row>
    <row r="860" spans="1:3">
      <c r="A860" s="1"/>
      <c r="B860" s="1"/>
      <c r="C860" s="1"/>
    </row>
    <row r="861" spans="1:3">
      <c r="A861" s="1"/>
      <c r="B861" s="1"/>
      <c r="C861" s="1"/>
    </row>
    <row r="863" spans="1:3">
      <c r="A863" s="1"/>
      <c r="B863" s="1"/>
      <c r="C863" s="1"/>
    </row>
    <row r="866" spans="1:3">
      <c r="A866" s="2"/>
      <c r="B866" s="2"/>
      <c r="C866" s="2"/>
    </row>
    <row r="867" spans="1:3">
      <c r="A867" s="1"/>
      <c r="B867" s="1"/>
      <c r="C867" s="1"/>
    </row>
    <row r="868" spans="1:3">
      <c r="A868" s="1"/>
      <c r="B868" s="1"/>
      <c r="C868" s="1"/>
    </row>
    <row r="870" spans="1:3">
      <c r="A870" s="1"/>
      <c r="B870" s="1"/>
      <c r="C870" s="1"/>
    </row>
    <row r="873" spans="1:3">
      <c r="A873" s="2"/>
      <c r="B873" s="2"/>
      <c r="C873" s="2"/>
    </row>
    <row r="874" spans="1:3">
      <c r="A874" s="1"/>
      <c r="B874" s="1"/>
      <c r="C874" s="1"/>
    </row>
    <row r="875" spans="1:3">
      <c r="A875" s="1"/>
      <c r="B875" s="1"/>
      <c r="C875" s="1"/>
    </row>
    <row r="877" spans="1:3">
      <c r="A877" s="1"/>
      <c r="B877" s="1"/>
      <c r="C877" s="1"/>
    </row>
    <row r="880" spans="1:3">
      <c r="A880" s="2"/>
      <c r="B880" s="2"/>
      <c r="C880" s="2"/>
    </row>
  </sheetData>
  <mergeCells count="52">
    <mergeCell ref="A33:J33"/>
    <mergeCell ref="A26:K26"/>
    <mergeCell ref="A27:K27"/>
    <mergeCell ref="D31:F31"/>
    <mergeCell ref="A25:J25"/>
    <mergeCell ref="D28:F28"/>
    <mergeCell ref="D29:F29"/>
    <mergeCell ref="A30:K30"/>
    <mergeCell ref="D32:F32"/>
    <mergeCell ref="A37:J37"/>
    <mergeCell ref="D38:F38"/>
    <mergeCell ref="D39:F39"/>
    <mergeCell ref="A40:J40"/>
    <mergeCell ref="D34:F34"/>
    <mergeCell ref="D35:F35"/>
    <mergeCell ref="D36:F36"/>
    <mergeCell ref="D23:F23"/>
    <mergeCell ref="A17:J17"/>
    <mergeCell ref="A22:K22"/>
    <mergeCell ref="D24:F24"/>
    <mergeCell ref="A18:K18"/>
    <mergeCell ref="D20:F20"/>
    <mergeCell ref="A19:K19"/>
    <mergeCell ref="D21:F21"/>
    <mergeCell ref="A4:D4"/>
    <mergeCell ref="D12:F12"/>
    <mergeCell ref="F4:K4"/>
    <mergeCell ref="A5:K5"/>
    <mergeCell ref="A6:K6"/>
    <mergeCell ref="A7:K7"/>
    <mergeCell ref="A9:K9"/>
    <mergeCell ref="A14:K14"/>
    <mergeCell ref="D16:F16"/>
    <mergeCell ref="A10:K10"/>
    <mergeCell ref="A11:K11"/>
    <mergeCell ref="D15:F15"/>
    <mergeCell ref="S9:U9"/>
    <mergeCell ref="Q9:R9"/>
    <mergeCell ref="Q12:R12"/>
    <mergeCell ref="D13:F13"/>
    <mergeCell ref="A53:L53"/>
    <mergeCell ref="G41:H41"/>
    <mergeCell ref="A42:F42"/>
    <mergeCell ref="G42:H42"/>
    <mergeCell ref="A51:L51"/>
    <mergeCell ref="A52:L52"/>
    <mergeCell ref="A48:K48"/>
    <mergeCell ref="I41:J41"/>
    <mergeCell ref="A41:E41"/>
    <mergeCell ref="A46:K46"/>
    <mergeCell ref="A45:K45"/>
    <mergeCell ref="A44:K44"/>
  </mergeCells>
  <phoneticPr fontId="11" type="noConversion"/>
  <printOptions horizontalCentered="1"/>
  <pageMargins left="0.43307086614173229" right="0.31496062992125984" top="0.35433070866141736" bottom="0.31496062992125984" header="0.31496062992125984" footer="0.23622047244094491"/>
  <pageSetup paperSize="9"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0FB-F1EF-4EFD-B5E4-0ED094E95AB6}">
  <sheetPr>
    <pageSetUpPr fitToPage="1"/>
  </sheetPr>
  <dimension ref="A1:T880"/>
  <sheetViews>
    <sheetView showGridLines="0" tabSelected="1" view="pageBreakPreview" topLeftCell="A11" zoomScaleNormal="90" zoomScaleSheetLayoutView="100" workbookViewId="0">
      <selection activeCell="I16" sqref="I16"/>
    </sheetView>
  </sheetViews>
  <sheetFormatPr defaultRowHeight="14.5"/>
  <cols>
    <col min="1" max="1" width="5.54296875" customWidth="1"/>
    <col min="2" max="2" width="10.1796875" customWidth="1"/>
    <col min="3" max="3" width="9.7265625" customWidth="1"/>
    <col min="6" max="6" width="22.26953125" customWidth="1"/>
    <col min="7" max="7" width="7.453125" customWidth="1"/>
    <col min="8" max="8" width="12.453125" style="13" customWidth="1"/>
    <col min="9" max="9" width="13.81640625" customWidth="1"/>
    <col min="10" max="10" width="22.81640625" customWidth="1"/>
    <col min="11" max="11" width="4.26953125" customWidth="1"/>
    <col min="12" max="12" width="48.6328125" customWidth="1"/>
    <col min="13" max="13" width="11.08984375" hidden="1" customWidth="1"/>
    <col min="14" max="14" width="1.90625" hidden="1" customWidth="1"/>
    <col min="15" max="15" width="13.26953125" customWidth="1"/>
    <col min="16" max="16" width="14.81640625" customWidth="1"/>
    <col min="17" max="17" width="15.1796875" customWidth="1"/>
    <col min="18" max="18" width="12.54296875" customWidth="1"/>
    <col min="20" max="20" width="11.1796875" customWidth="1"/>
    <col min="21" max="21" width="11.7265625" customWidth="1"/>
    <col min="24" max="24" width="10.453125" customWidth="1"/>
    <col min="25" max="25" width="23" customWidth="1"/>
    <col min="26" max="26" width="9.1796875" customWidth="1"/>
    <col min="27" max="27" width="21" customWidth="1"/>
  </cols>
  <sheetData>
    <row r="1" spans="1:20">
      <c r="A1" s="173"/>
      <c r="B1" s="174"/>
      <c r="C1" s="174"/>
      <c r="D1" s="174"/>
      <c r="E1" s="174"/>
      <c r="F1" s="174"/>
      <c r="G1" s="174"/>
      <c r="H1" s="175"/>
      <c r="I1" s="174"/>
      <c r="J1" s="176"/>
    </row>
    <row r="2" spans="1:20">
      <c r="A2" s="177"/>
      <c r="J2" s="61"/>
    </row>
    <row r="3" spans="1:20">
      <c r="A3" s="177"/>
      <c r="J3" s="61"/>
    </row>
    <row r="4" spans="1:20" ht="25.5" customHeight="1">
      <c r="A4" s="243"/>
      <c r="B4" s="244"/>
      <c r="C4" s="244"/>
      <c r="D4" s="244"/>
      <c r="E4" s="168"/>
      <c r="F4" s="245" t="s">
        <v>84</v>
      </c>
      <c r="G4" s="245"/>
      <c r="H4" s="245"/>
      <c r="I4" s="245"/>
      <c r="J4" s="246"/>
      <c r="K4" s="1"/>
      <c r="L4" s="1"/>
    </row>
    <row r="5" spans="1:20" ht="31" customHeight="1">
      <c r="A5" s="247" t="s">
        <v>110</v>
      </c>
      <c r="B5" s="248"/>
      <c r="C5" s="248"/>
      <c r="D5" s="248"/>
      <c r="E5" s="248"/>
      <c r="F5" s="248"/>
      <c r="G5" s="248"/>
      <c r="H5" s="248"/>
      <c r="I5" s="248"/>
      <c r="J5" s="249"/>
      <c r="K5" s="1"/>
      <c r="L5" s="1"/>
    </row>
    <row r="6" spans="1:20" ht="15" customHeight="1">
      <c r="A6" s="247" t="s">
        <v>174</v>
      </c>
      <c r="B6" s="248"/>
      <c r="C6" s="248"/>
      <c r="D6" s="248"/>
      <c r="E6" s="248"/>
      <c r="F6" s="248"/>
      <c r="G6" s="248"/>
      <c r="H6" s="248"/>
      <c r="I6" s="248"/>
      <c r="J6" s="249"/>
      <c r="K6" s="1"/>
      <c r="L6" s="1"/>
    </row>
    <row r="7" spans="1:20" ht="15" customHeight="1">
      <c r="A7" s="247" t="s">
        <v>164</v>
      </c>
      <c r="B7" s="248"/>
      <c r="C7" s="248"/>
      <c r="D7" s="248"/>
      <c r="E7" s="248"/>
      <c r="F7" s="248"/>
      <c r="G7" s="248"/>
      <c r="H7" s="248"/>
      <c r="I7" s="248"/>
      <c r="J7" s="249"/>
      <c r="K7" s="1"/>
      <c r="L7" s="1"/>
    </row>
    <row r="8" spans="1:20" ht="23.15" customHeight="1">
      <c r="A8" s="177"/>
      <c r="J8" s="61"/>
      <c r="K8" s="1"/>
      <c r="L8" s="1"/>
    </row>
    <row r="9" spans="1:20" ht="23.15" customHeight="1">
      <c r="A9" s="250" t="s">
        <v>168</v>
      </c>
      <c r="B9" s="251"/>
      <c r="C9" s="251"/>
      <c r="D9" s="251"/>
      <c r="E9" s="251"/>
      <c r="F9" s="251"/>
      <c r="G9" s="251"/>
      <c r="H9" s="251"/>
      <c r="I9" s="251"/>
      <c r="J9" s="252"/>
      <c r="K9" s="1"/>
      <c r="L9" s="1"/>
      <c r="P9" s="209"/>
      <c r="Q9" s="209"/>
      <c r="R9" s="209"/>
      <c r="S9" s="209"/>
      <c r="T9" s="209"/>
    </row>
    <row r="10" spans="1:20" ht="22.9" customHeight="1">
      <c r="A10" s="236" t="s">
        <v>111</v>
      </c>
      <c r="B10" s="237"/>
      <c r="C10" s="237"/>
      <c r="D10" s="237"/>
      <c r="E10" s="237"/>
      <c r="F10" s="237"/>
      <c r="G10" s="237"/>
      <c r="H10" s="237"/>
      <c r="I10" s="237"/>
      <c r="J10" s="238"/>
      <c r="K10" s="1"/>
      <c r="L10" s="1"/>
      <c r="P10" s="3"/>
      <c r="Q10" s="3"/>
      <c r="R10" s="3"/>
      <c r="S10" s="3"/>
      <c r="T10" s="3"/>
    </row>
    <row r="11" spans="1:20" ht="22.9" customHeight="1">
      <c r="A11" s="239" t="s">
        <v>113</v>
      </c>
      <c r="B11" s="240"/>
      <c r="C11" s="240"/>
      <c r="D11" s="240"/>
      <c r="E11" s="240"/>
      <c r="F11" s="240"/>
      <c r="G11" s="240"/>
      <c r="H11" s="240"/>
      <c r="I11" s="240"/>
      <c r="J11" s="241"/>
      <c r="K11" s="1"/>
      <c r="L11" s="1"/>
      <c r="P11" s="3"/>
      <c r="Q11" s="3"/>
      <c r="R11" s="3"/>
      <c r="S11" s="3"/>
      <c r="T11" s="3"/>
    </row>
    <row r="12" spans="1:20" ht="22.9" customHeight="1">
      <c r="A12" s="178" t="s">
        <v>12</v>
      </c>
      <c r="B12" s="133" t="s">
        <v>1</v>
      </c>
      <c r="C12" s="133" t="s">
        <v>2</v>
      </c>
      <c r="D12" s="242" t="s">
        <v>90</v>
      </c>
      <c r="E12" s="242"/>
      <c r="F12" s="242"/>
      <c r="G12" s="133" t="s">
        <v>3</v>
      </c>
      <c r="H12" s="134" t="s">
        <v>5</v>
      </c>
      <c r="I12" s="134" t="s">
        <v>7</v>
      </c>
      <c r="J12" s="179" t="s">
        <v>8</v>
      </c>
      <c r="K12" s="1"/>
      <c r="L12" s="1"/>
      <c r="P12" s="209" t="s">
        <v>6</v>
      </c>
      <c r="Q12" s="209"/>
    </row>
    <row r="13" spans="1:20" ht="22.9" customHeight="1">
      <c r="A13" s="180" t="s">
        <v>15</v>
      </c>
      <c r="B13" s="5" t="s">
        <v>112</v>
      </c>
      <c r="C13" s="5" t="s">
        <v>9</v>
      </c>
      <c r="D13" s="210" t="s">
        <v>113</v>
      </c>
      <c r="E13" s="211"/>
      <c r="F13" s="212"/>
      <c r="G13" s="5" t="s">
        <v>89</v>
      </c>
      <c r="H13" s="12">
        <f>'DADOS '!A10</f>
        <v>10000</v>
      </c>
      <c r="I13" s="6">
        <f>'MEMÓRIA DE CÁLCULO '!J13</f>
        <v>5.3233333333333333</v>
      </c>
      <c r="J13" s="181">
        <f>H13*I13</f>
        <v>53233.333333333336</v>
      </c>
      <c r="K13" s="1"/>
      <c r="L13" s="156"/>
      <c r="M13" s="13"/>
      <c r="N13" s="13"/>
      <c r="O13" s="155"/>
      <c r="P13" s="3"/>
      <c r="Q13" s="3"/>
    </row>
    <row r="14" spans="1:20" ht="22.9" customHeight="1">
      <c r="A14" s="230" t="s">
        <v>173</v>
      </c>
      <c r="B14" s="231"/>
      <c r="C14" s="231"/>
      <c r="D14" s="231"/>
      <c r="E14" s="231"/>
      <c r="F14" s="231"/>
      <c r="G14" s="231"/>
      <c r="H14" s="231"/>
      <c r="I14" s="231"/>
      <c r="J14" s="232"/>
      <c r="K14" s="1"/>
      <c r="L14" s="1"/>
      <c r="N14" s="154"/>
      <c r="P14" s="3"/>
      <c r="Q14" s="3"/>
    </row>
    <row r="15" spans="1:20" ht="22.9" customHeight="1">
      <c r="A15" s="178" t="s">
        <v>11</v>
      </c>
      <c r="B15" s="133" t="s">
        <v>1</v>
      </c>
      <c r="C15" s="133" t="s">
        <v>2</v>
      </c>
      <c r="D15" s="242" t="s">
        <v>90</v>
      </c>
      <c r="E15" s="242"/>
      <c r="F15" s="242"/>
      <c r="G15" s="133" t="s">
        <v>3</v>
      </c>
      <c r="H15" s="134" t="s">
        <v>5</v>
      </c>
      <c r="I15" s="134" t="s">
        <v>7</v>
      </c>
      <c r="J15" s="179" t="s">
        <v>8</v>
      </c>
      <c r="K15" s="1"/>
      <c r="L15" s="1"/>
      <c r="P15" s="3"/>
      <c r="Q15" s="3"/>
    </row>
    <row r="16" spans="1:20" ht="70.5" customHeight="1">
      <c r="A16" s="180" t="s">
        <v>0</v>
      </c>
      <c r="B16" s="5" t="s">
        <v>163</v>
      </c>
      <c r="C16" s="11">
        <v>104949</v>
      </c>
      <c r="D16" s="233" t="s">
        <v>172</v>
      </c>
      <c r="E16" s="234"/>
      <c r="F16" s="235"/>
      <c r="G16" s="11" t="s">
        <v>85</v>
      </c>
      <c r="H16" s="12">
        <f>'DADOS '!A16</f>
        <v>7500</v>
      </c>
      <c r="I16" s="6">
        <f>'MEMÓRIA DE CÁLCULO '!J16</f>
        <v>12.781146</v>
      </c>
      <c r="J16" s="181">
        <f>H16*I16</f>
        <v>95858.595000000001</v>
      </c>
      <c r="K16" s="1"/>
      <c r="L16" s="1"/>
      <c r="P16" s="3"/>
      <c r="Q16" s="3"/>
    </row>
    <row r="17" spans="1:12" ht="22.9" customHeight="1">
      <c r="A17" s="253" t="s">
        <v>43</v>
      </c>
      <c r="B17" s="254"/>
      <c r="C17" s="254"/>
      <c r="D17" s="254"/>
      <c r="E17" s="254"/>
      <c r="F17" s="254"/>
      <c r="G17" s="254"/>
      <c r="H17" s="254"/>
      <c r="I17" s="255"/>
      <c r="J17" s="182">
        <f>J13+J16</f>
        <v>149091.92833333334</v>
      </c>
      <c r="K17" s="1"/>
      <c r="L17" s="1"/>
    </row>
    <row r="18" spans="1:12" ht="22.9" customHeight="1">
      <c r="A18" s="256" t="s">
        <v>127</v>
      </c>
      <c r="B18" s="257"/>
      <c r="C18" s="257"/>
      <c r="D18" s="257"/>
      <c r="E18" s="257"/>
      <c r="F18" s="257"/>
      <c r="G18" s="257"/>
      <c r="H18" s="257"/>
      <c r="I18" s="257"/>
      <c r="J18" s="258"/>
      <c r="K18" s="1"/>
      <c r="L18" s="1"/>
    </row>
    <row r="19" spans="1:12" ht="22.9" customHeight="1">
      <c r="A19" s="230" t="s">
        <v>113</v>
      </c>
      <c r="B19" s="231"/>
      <c r="C19" s="231"/>
      <c r="D19" s="231"/>
      <c r="E19" s="231"/>
      <c r="F19" s="231"/>
      <c r="G19" s="231"/>
      <c r="H19" s="231"/>
      <c r="I19" s="231"/>
      <c r="J19" s="232"/>
      <c r="K19" s="1"/>
      <c r="L19" s="1"/>
    </row>
    <row r="20" spans="1:12" ht="22.9" customHeight="1">
      <c r="A20" s="178" t="s">
        <v>38</v>
      </c>
      <c r="B20" s="133" t="s">
        <v>1</v>
      </c>
      <c r="C20" s="133" t="s">
        <v>2</v>
      </c>
      <c r="D20" s="242" t="s">
        <v>91</v>
      </c>
      <c r="E20" s="242"/>
      <c r="F20" s="242"/>
      <c r="G20" s="133" t="s">
        <v>3</v>
      </c>
      <c r="H20" s="134" t="s">
        <v>5</v>
      </c>
      <c r="I20" s="134" t="s">
        <v>7</v>
      </c>
      <c r="J20" s="179" t="s">
        <v>8</v>
      </c>
      <c r="K20" s="1"/>
      <c r="L20" s="1"/>
    </row>
    <row r="21" spans="1:12" ht="22.9" customHeight="1">
      <c r="A21" s="180" t="s">
        <v>39</v>
      </c>
      <c r="B21" s="5" t="s">
        <v>112</v>
      </c>
      <c r="C21" s="5" t="s">
        <v>9</v>
      </c>
      <c r="D21" s="210" t="s">
        <v>113</v>
      </c>
      <c r="E21" s="211"/>
      <c r="F21" s="212"/>
      <c r="G21" s="5" t="s">
        <v>89</v>
      </c>
      <c r="H21" s="12">
        <f>'DADOS '!B10</f>
        <v>103500</v>
      </c>
      <c r="I21" s="6">
        <f>'MEMÓRIA DE CÁLCULO '!J21</f>
        <v>5.3233333333333333</v>
      </c>
      <c r="J21" s="181">
        <f>H21*I21</f>
        <v>550965</v>
      </c>
      <c r="K21" s="1"/>
      <c r="L21" s="1"/>
    </row>
    <row r="22" spans="1:12" ht="22.9" customHeight="1">
      <c r="A22" s="230" t="s">
        <v>173</v>
      </c>
      <c r="B22" s="231"/>
      <c r="C22" s="231"/>
      <c r="D22" s="231"/>
      <c r="E22" s="231"/>
      <c r="F22" s="231"/>
      <c r="G22" s="231"/>
      <c r="H22" s="231"/>
      <c r="I22" s="231"/>
      <c r="J22" s="232"/>
      <c r="K22" s="1"/>
      <c r="L22" s="1"/>
    </row>
    <row r="23" spans="1:12" ht="22.9" customHeight="1">
      <c r="A23" s="178" t="s">
        <v>35</v>
      </c>
      <c r="B23" s="133" t="s">
        <v>1</v>
      </c>
      <c r="C23" s="133" t="s">
        <v>2</v>
      </c>
      <c r="D23" s="242" t="s">
        <v>91</v>
      </c>
      <c r="E23" s="242"/>
      <c r="F23" s="242"/>
      <c r="G23" s="133" t="s">
        <v>3</v>
      </c>
      <c r="H23" s="134" t="s">
        <v>5</v>
      </c>
      <c r="I23" s="134" t="s">
        <v>7</v>
      </c>
      <c r="J23" s="179" t="s">
        <v>8</v>
      </c>
      <c r="K23" s="1"/>
      <c r="L23" s="1"/>
    </row>
    <row r="24" spans="1:12" ht="70.5" customHeight="1">
      <c r="A24" s="180" t="s">
        <v>36</v>
      </c>
      <c r="B24" s="5" t="s">
        <v>163</v>
      </c>
      <c r="C24" s="11">
        <v>104949</v>
      </c>
      <c r="D24" s="233" t="s">
        <v>172</v>
      </c>
      <c r="E24" s="234"/>
      <c r="F24" s="235"/>
      <c r="G24" s="11" t="s">
        <v>85</v>
      </c>
      <c r="H24" s="12">
        <f>'DADOS '!B16</f>
        <v>3999.9974999999999</v>
      </c>
      <c r="I24" s="6">
        <f>'MEMÓRIA DE CÁLCULO '!J24</f>
        <v>12.781146</v>
      </c>
      <c r="J24" s="181">
        <f>H24*I24</f>
        <v>51124.552047134996</v>
      </c>
      <c r="K24" s="1"/>
      <c r="L24" s="1"/>
    </row>
    <row r="25" spans="1:12" ht="22.9" customHeight="1">
      <c r="A25" s="253" t="s">
        <v>43</v>
      </c>
      <c r="B25" s="254"/>
      <c r="C25" s="254"/>
      <c r="D25" s="254"/>
      <c r="E25" s="254"/>
      <c r="F25" s="254"/>
      <c r="G25" s="254"/>
      <c r="H25" s="254"/>
      <c r="I25" s="255"/>
      <c r="J25" s="182">
        <f>J21+J24</f>
        <v>602089.55204713496</v>
      </c>
      <c r="K25" s="1"/>
      <c r="L25" s="1"/>
    </row>
    <row r="26" spans="1:12" ht="22.9" customHeight="1">
      <c r="A26" s="256" t="s">
        <v>129</v>
      </c>
      <c r="B26" s="257"/>
      <c r="C26" s="257"/>
      <c r="D26" s="257"/>
      <c r="E26" s="257"/>
      <c r="F26" s="257"/>
      <c r="G26" s="257"/>
      <c r="H26" s="257"/>
      <c r="I26" s="257"/>
      <c r="J26" s="258"/>
      <c r="K26" s="1"/>
      <c r="L26" s="1"/>
    </row>
    <row r="27" spans="1:12" ht="22.9" customHeight="1">
      <c r="A27" s="230" t="s">
        <v>113</v>
      </c>
      <c r="B27" s="231"/>
      <c r="C27" s="231"/>
      <c r="D27" s="231"/>
      <c r="E27" s="231"/>
      <c r="F27" s="231"/>
      <c r="G27" s="231"/>
      <c r="H27" s="231"/>
      <c r="I27" s="231"/>
      <c r="J27" s="232"/>
      <c r="K27" s="1"/>
      <c r="L27" s="1"/>
    </row>
    <row r="28" spans="1:12" ht="22.9" customHeight="1">
      <c r="A28" s="178" t="s">
        <v>47</v>
      </c>
      <c r="B28" s="133" t="s">
        <v>1</v>
      </c>
      <c r="C28" s="133" t="s">
        <v>2</v>
      </c>
      <c r="D28" s="242" t="s">
        <v>91</v>
      </c>
      <c r="E28" s="242"/>
      <c r="F28" s="242"/>
      <c r="G28" s="133" t="s">
        <v>3</v>
      </c>
      <c r="H28" s="134" t="s">
        <v>5</v>
      </c>
      <c r="I28" s="134" t="s">
        <v>7</v>
      </c>
      <c r="J28" s="179" t="s">
        <v>8</v>
      </c>
      <c r="K28" s="1"/>
      <c r="L28" s="1"/>
    </row>
    <row r="29" spans="1:12" ht="22.9" customHeight="1">
      <c r="A29" s="180" t="s">
        <v>48</v>
      </c>
      <c r="B29" s="5" t="s">
        <v>112</v>
      </c>
      <c r="C29" s="5" t="s">
        <v>9</v>
      </c>
      <c r="D29" s="210" t="s">
        <v>113</v>
      </c>
      <c r="E29" s="211"/>
      <c r="F29" s="212"/>
      <c r="G29" s="5" t="s">
        <v>89</v>
      </c>
      <c r="H29" s="12">
        <f>'DADOS '!C10</f>
        <v>1500</v>
      </c>
      <c r="I29" s="6">
        <f>'MEMÓRIA DE CÁLCULO '!J29</f>
        <v>5.3233333333333333</v>
      </c>
      <c r="J29" s="181">
        <f>H29*I29</f>
        <v>7985</v>
      </c>
      <c r="K29" s="1"/>
      <c r="L29" s="1"/>
    </row>
    <row r="30" spans="1:12" ht="22.9" customHeight="1">
      <c r="A30" s="230" t="s">
        <v>173</v>
      </c>
      <c r="B30" s="231"/>
      <c r="C30" s="231"/>
      <c r="D30" s="231"/>
      <c r="E30" s="231"/>
      <c r="F30" s="231"/>
      <c r="G30" s="231"/>
      <c r="H30" s="231"/>
      <c r="I30" s="231"/>
      <c r="J30" s="232"/>
      <c r="K30" s="1"/>
      <c r="L30" s="1"/>
    </row>
    <row r="31" spans="1:12" ht="22.9" customHeight="1">
      <c r="A31" s="178" t="s">
        <v>49</v>
      </c>
      <c r="B31" s="133" t="s">
        <v>1</v>
      </c>
      <c r="C31" s="133" t="s">
        <v>2</v>
      </c>
      <c r="D31" s="242" t="s">
        <v>91</v>
      </c>
      <c r="E31" s="242"/>
      <c r="F31" s="242"/>
      <c r="G31" s="133" t="s">
        <v>3</v>
      </c>
      <c r="H31" s="134" t="s">
        <v>5</v>
      </c>
      <c r="I31" s="134" t="s">
        <v>7</v>
      </c>
      <c r="J31" s="179" t="s">
        <v>8</v>
      </c>
      <c r="K31" s="1"/>
      <c r="L31" s="1"/>
    </row>
    <row r="32" spans="1:12" ht="70.5" customHeight="1">
      <c r="A32" s="180" t="s">
        <v>50</v>
      </c>
      <c r="B32" s="5" t="s">
        <v>163</v>
      </c>
      <c r="C32" s="11">
        <v>104949</v>
      </c>
      <c r="D32" s="233" t="s">
        <v>172</v>
      </c>
      <c r="E32" s="234"/>
      <c r="F32" s="235"/>
      <c r="G32" s="11" t="s">
        <v>85</v>
      </c>
      <c r="H32" s="12">
        <f>'DADOS '!C16</f>
        <v>7500</v>
      </c>
      <c r="I32" s="6">
        <f>'MEMÓRIA DE CÁLCULO '!J32</f>
        <v>12.781146</v>
      </c>
      <c r="J32" s="181">
        <f>H32*I32</f>
        <v>95858.595000000001</v>
      </c>
      <c r="K32" s="1"/>
      <c r="L32" s="1"/>
    </row>
    <row r="33" spans="1:13" ht="22.9" customHeight="1">
      <c r="A33" s="253" t="s">
        <v>43</v>
      </c>
      <c r="B33" s="254"/>
      <c r="C33" s="254"/>
      <c r="D33" s="254"/>
      <c r="E33" s="254"/>
      <c r="F33" s="254"/>
      <c r="G33" s="254"/>
      <c r="H33" s="254"/>
      <c r="I33" s="255"/>
      <c r="J33" s="182">
        <f>J29+J32</f>
        <v>103843.595</v>
      </c>
      <c r="K33" s="1"/>
      <c r="L33" s="1"/>
    </row>
    <row r="34" spans="1:13" ht="22.9" customHeight="1">
      <c r="A34" s="178" t="s">
        <v>51</v>
      </c>
      <c r="B34" s="133" t="s">
        <v>1</v>
      </c>
      <c r="C34" s="133" t="s">
        <v>2</v>
      </c>
      <c r="D34" s="259" t="s">
        <v>53</v>
      </c>
      <c r="E34" s="260"/>
      <c r="F34" s="261"/>
      <c r="G34" s="133" t="s">
        <v>3</v>
      </c>
      <c r="H34" s="134" t="s">
        <v>5</v>
      </c>
      <c r="I34" s="134" t="s">
        <v>7</v>
      </c>
      <c r="J34" s="183" t="s">
        <v>8</v>
      </c>
      <c r="K34" s="1"/>
      <c r="L34" s="1"/>
    </row>
    <row r="35" spans="1:13" ht="22.9" customHeight="1">
      <c r="A35" s="184" t="s">
        <v>52</v>
      </c>
      <c r="B35" s="95" t="s">
        <v>41</v>
      </c>
      <c r="C35" s="95" t="s">
        <v>9</v>
      </c>
      <c r="D35" s="210" t="s">
        <v>54</v>
      </c>
      <c r="E35" s="211"/>
      <c r="F35" s="212"/>
      <c r="G35" s="95" t="s">
        <v>3</v>
      </c>
      <c r="H35" s="130">
        <v>1</v>
      </c>
      <c r="I35" s="119">
        <f>'MEMÓRIA DE CÁLCULO '!J35</f>
        <v>14249.972233999999</v>
      </c>
      <c r="J35" s="185">
        <f>H35*I35</f>
        <v>14249.972233999999</v>
      </c>
      <c r="K35" s="1"/>
      <c r="L35" s="1"/>
    </row>
    <row r="36" spans="1:13" ht="22.9" customHeight="1">
      <c r="A36" s="184" t="s">
        <v>86</v>
      </c>
      <c r="B36" s="95" t="s">
        <v>41</v>
      </c>
      <c r="C36" s="95" t="s">
        <v>9</v>
      </c>
      <c r="D36" s="210" t="s">
        <v>55</v>
      </c>
      <c r="E36" s="211"/>
      <c r="F36" s="212"/>
      <c r="G36" s="95" t="s">
        <v>3</v>
      </c>
      <c r="H36" s="130">
        <v>1</v>
      </c>
      <c r="I36" s="119">
        <f>'MEMÓRIA DE CÁLCULO '!J36</f>
        <v>23772.620631500002</v>
      </c>
      <c r="J36" s="185">
        <f>H36*I36</f>
        <v>23772.620631500002</v>
      </c>
      <c r="K36" s="1"/>
      <c r="L36" s="1"/>
    </row>
    <row r="37" spans="1:13" ht="22.9" customHeight="1">
      <c r="A37" s="253" t="s">
        <v>43</v>
      </c>
      <c r="B37" s="254"/>
      <c r="C37" s="254"/>
      <c r="D37" s="254"/>
      <c r="E37" s="254"/>
      <c r="F37" s="254"/>
      <c r="G37" s="254"/>
      <c r="H37" s="254"/>
      <c r="I37" s="255"/>
      <c r="J37" s="182">
        <f>SUM(J35:J36)</f>
        <v>38022.592865500003</v>
      </c>
      <c r="K37" s="1"/>
      <c r="L37" s="1"/>
    </row>
    <row r="38" spans="1:13" ht="22.9" customHeight="1">
      <c r="A38" s="178" t="s">
        <v>87</v>
      </c>
      <c r="B38" s="133" t="s">
        <v>1</v>
      </c>
      <c r="C38" s="133" t="s">
        <v>2</v>
      </c>
      <c r="D38" s="259" t="s">
        <v>57</v>
      </c>
      <c r="E38" s="260"/>
      <c r="F38" s="261"/>
      <c r="G38" s="133" t="s">
        <v>3</v>
      </c>
      <c r="H38" s="134" t="s">
        <v>5</v>
      </c>
      <c r="I38" s="134" t="s">
        <v>7</v>
      </c>
      <c r="J38" s="183" t="s">
        <v>8</v>
      </c>
      <c r="K38" s="1"/>
      <c r="L38" s="1"/>
    </row>
    <row r="39" spans="1:13" ht="22.9" customHeight="1">
      <c r="A39" s="184" t="s">
        <v>88</v>
      </c>
      <c r="B39" s="95" t="s">
        <v>41</v>
      </c>
      <c r="C39" s="95" t="s">
        <v>9</v>
      </c>
      <c r="D39" s="210" t="s">
        <v>57</v>
      </c>
      <c r="E39" s="211"/>
      <c r="F39" s="212"/>
      <c r="G39" s="95" t="s">
        <v>3</v>
      </c>
      <c r="H39" s="130">
        <v>2</v>
      </c>
      <c r="I39" s="119">
        <f>'MEMÓRIA DE CÁLCULO '!J39</f>
        <v>35828.740909</v>
      </c>
      <c r="J39" s="185">
        <f>H39*I39</f>
        <v>71657.481818</v>
      </c>
      <c r="K39" s="1"/>
      <c r="L39" s="1"/>
    </row>
    <row r="40" spans="1:13" ht="22.9" customHeight="1">
      <c r="A40" s="253" t="s">
        <v>43</v>
      </c>
      <c r="B40" s="254"/>
      <c r="C40" s="254"/>
      <c r="D40" s="254"/>
      <c r="E40" s="254"/>
      <c r="F40" s="254"/>
      <c r="G40" s="254"/>
      <c r="H40" s="254"/>
      <c r="I40" s="255"/>
      <c r="J40" s="182">
        <f>SUM(J39)</f>
        <v>71657.481818</v>
      </c>
      <c r="K40" s="1"/>
      <c r="L40" s="1"/>
      <c r="M40" s="131"/>
    </row>
    <row r="41" spans="1:13" ht="22.9" customHeight="1">
      <c r="A41" s="220" t="s">
        <v>14</v>
      </c>
      <c r="B41" s="221"/>
      <c r="C41" s="221"/>
      <c r="D41" s="221"/>
      <c r="E41" s="221"/>
      <c r="F41" s="153">
        <f>J17+J25+J33+J37+J40</f>
        <v>964705.15006396826</v>
      </c>
      <c r="G41" s="169"/>
      <c r="H41" s="219"/>
      <c r="I41" s="219"/>
      <c r="J41" s="186"/>
      <c r="K41" s="1"/>
      <c r="L41" s="164"/>
    </row>
    <row r="42" spans="1:13" ht="22.9" customHeight="1">
      <c r="A42" s="214"/>
      <c r="B42" s="215"/>
      <c r="C42" s="215"/>
      <c r="D42" s="215"/>
      <c r="E42" s="215"/>
      <c r="F42" s="215"/>
      <c r="G42" s="170"/>
      <c r="H42" s="171"/>
      <c r="I42" s="172"/>
      <c r="J42" s="187"/>
      <c r="K42" s="1"/>
      <c r="L42" s="203"/>
    </row>
    <row r="43" spans="1:13" ht="22.9" customHeight="1">
      <c r="A43" s="188"/>
      <c r="B43" s="84"/>
      <c r="C43" s="84"/>
      <c r="D43" s="84"/>
      <c r="E43" s="84"/>
      <c r="F43" s="84"/>
      <c r="G43" s="84"/>
      <c r="H43" s="84"/>
      <c r="I43" s="84"/>
      <c r="J43" s="189"/>
      <c r="K43" s="84"/>
      <c r="L43" s="1"/>
    </row>
    <row r="44" spans="1:13" ht="22.9" customHeight="1">
      <c r="A44" s="228" t="s">
        <v>93</v>
      </c>
      <c r="B44" s="207"/>
      <c r="C44" s="207"/>
      <c r="D44" s="207"/>
      <c r="E44" s="207"/>
      <c r="F44" s="207"/>
      <c r="G44" s="207"/>
      <c r="H44" s="207"/>
      <c r="I44" s="207"/>
      <c r="J44" s="229"/>
      <c r="K44" s="84"/>
      <c r="L44" s="1"/>
    </row>
    <row r="45" spans="1:13" ht="22.9" customHeight="1">
      <c r="A45" s="225" t="s">
        <v>101</v>
      </c>
      <c r="B45" s="226"/>
      <c r="C45" s="226"/>
      <c r="D45" s="226"/>
      <c r="E45" s="226"/>
      <c r="F45" s="226"/>
      <c r="G45" s="226"/>
      <c r="H45" s="226"/>
      <c r="I45" s="226"/>
      <c r="J45" s="227"/>
      <c r="K45" s="145"/>
      <c r="L45" s="1"/>
    </row>
    <row r="46" spans="1:13" ht="22.9" customHeight="1" thickBot="1">
      <c r="A46" s="222" t="s">
        <v>92</v>
      </c>
      <c r="B46" s="223"/>
      <c r="C46" s="223"/>
      <c r="D46" s="223"/>
      <c r="E46" s="223"/>
      <c r="F46" s="223"/>
      <c r="G46" s="223"/>
      <c r="H46" s="223"/>
      <c r="I46" s="223"/>
      <c r="J46" s="224"/>
    </row>
    <row r="47" spans="1:13" ht="35.15" customHeight="1"/>
    <row r="48" spans="1:13" ht="35.15" customHeight="1">
      <c r="A48" s="218"/>
      <c r="B48" s="218"/>
      <c r="C48" s="218"/>
      <c r="D48" s="218"/>
      <c r="E48" s="218"/>
      <c r="F48" s="218"/>
      <c r="G48" s="218"/>
      <c r="H48" s="218"/>
      <c r="I48" s="218"/>
      <c r="J48" s="218"/>
    </row>
    <row r="49" spans="1:14" ht="23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4" ht="33.75" customHeight="1"/>
    <row r="51" spans="1:14" ht="17.25" customHeight="1">
      <c r="A51" s="217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4"/>
      <c r="M51" s="4"/>
      <c r="N51" s="4"/>
    </row>
    <row r="52" spans="1:14" ht="1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</row>
    <row r="53" spans="1:14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</row>
    <row r="54" spans="1:14" ht="15" customHeight="1">
      <c r="A54" s="1"/>
      <c r="B54" s="1"/>
      <c r="C54" s="1"/>
    </row>
    <row r="56" spans="1:14" ht="15" customHeight="1">
      <c r="A56" s="1"/>
      <c r="B56" s="1"/>
      <c r="C56" s="1"/>
    </row>
    <row r="58" spans="1:14" ht="15" customHeight="1"/>
    <row r="59" spans="1:14">
      <c r="A59" s="2"/>
      <c r="B59" s="2"/>
      <c r="C59" s="2"/>
    </row>
    <row r="60" spans="1:14">
      <c r="A60" s="1"/>
      <c r="B60" s="1"/>
      <c r="C60" s="1"/>
    </row>
    <row r="61" spans="1:14">
      <c r="A61" s="1"/>
      <c r="B61" s="1"/>
      <c r="C61" s="1"/>
    </row>
    <row r="63" spans="1:14">
      <c r="A63" s="1"/>
      <c r="B63" s="1"/>
      <c r="C63" s="1"/>
    </row>
    <row r="66" spans="1:3">
      <c r="A66" s="2"/>
      <c r="B66" s="2"/>
      <c r="C66" s="2"/>
    </row>
    <row r="67" spans="1:3">
      <c r="A67" s="1"/>
      <c r="B67" s="1"/>
      <c r="C67" s="1"/>
    </row>
    <row r="68" spans="1:3">
      <c r="A68" s="1"/>
      <c r="B68" s="1"/>
      <c r="C68" s="1"/>
    </row>
    <row r="70" spans="1:3">
      <c r="A70" s="1"/>
      <c r="B70" s="1"/>
      <c r="C70" s="1"/>
    </row>
    <row r="73" spans="1:3">
      <c r="A73" s="2"/>
      <c r="B73" s="2"/>
      <c r="C73" s="2"/>
    </row>
    <row r="74" spans="1:3">
      <c r="A74" s="1"/>
      <c r="B74" s="1"/>
      <c r="C74" s="1"/>
    </row>
    <row r="75" spans="1:3">
      <c r="A75" s="1"/>
      <c r="B75" s="1"/>
      <c r="C75" s="1"/>
    </row>
    <row r="77" spans="1:3">
      <c r="A77" s="1"/>
      <c r="B77" s="1"/>
      <c r="C77" s="1"/>
    </row>
    <row r="80" spans="1:3">
      <c r="A80" s="2"/>
      <c r="B80" s="2"/>
      <c r="C80" s="2"/>
    </row>
    <row r="81" spans="1:3">
      <c r="A81" s="1"/>
      <c r="B81" s="1"/>
      <c r="C81" s="1"/>
    </row>
    <row r="82" spans="1:3">
      <c r="A82" s="1"/>
      <c r="B82" s="1"/>
      <c r="C82" s="1"/>
    </row>
    <row r="84" spans="1:3">
      <c r="A84" s="1"/>
      <c r="B84" s="1"/>
      <c r="C84" s="1"/>
    </row>
    <row r="87" spans="1:3">
      <c r="A87" s="2"/>
      <c r="B87" s="2"/>
      <c r="C87" s="2"/>
    </row>
    <row r="88" spans="1:3">
      <c r="A88" s="1"/>
      <c r="B88" s="1"/>
      <c r="C88" s="1"/>
    </row>
    <row r="89" spans="1:3">
      <c r="A89" s="1"/>
      <c r="B89" s="1"/>
      <c r="C89" s="1"/>
    </row>
    <row r="91" spans="1:3">
      <c r="A91" s="1"/>
      <c r="B91" s="1"/>
      <c r="C91" s="1"/>
    </row>
    <row r="94" spans="1:3">
      <c r="A94" s="2"/>
      <c r="B94" s="2"/>
      <c r="C94" s="2"/>
    </row>
    <row r="95" spans="1:3">
      <c r="A95" s="1"/>
      <c r="B95" s="1"/>
      <c r="C95" s="1"/>
    </row>
    <row r="96" spans="1:3">
      <c r="A96" s="1"/>
      <c r="B96" s="1"/>
      <c r="C96" s="1"/>
    </row>
    <row r="98" spans="1:3">
      <c r="A98" s="1"/>
      <c r="B98" s="1"/>
      <c r="C98" s="1"/>
    </row>
    <row r="101" spans="1:3">
      <c r="A101" s="2"/>
      <c r="B101" s="2"/>
      <c r="C101" s="2"/>
    </row>
    <row r="102" spans="1:3">
      <c r="A102" s="1"/>
      <c r="B102" s="1"/>
      <c r="C102" s="1"/>
    </row>
    <row r="103" spans="1:3">
      <c r="A103" s="1"/>
      <c r="B103" s="1"/>
      <c r="C103" s="1"/>
    </row>
    <row r="105" spans="1:3">
      <c r="A105" s="1"/>
      <c r="B105" s="1"/>
      <c r="C105" s="1"/>
    </row>
    <row r="108" spans="1:3">
      <c r="A108" s="2"/>
      <c r="B108" s="2"/>
      <c r="C108" s="2"/>
    </row>
    <row r="109" spans="1:3">
      <c r="A109" s="1"/>
      <c r="B109" s="1"/>
      <c r="C109" s="1"/>
    </row>
    <row r="110" spans="1:3">
      <c r="A110" s="1"/>
      <c r="B110" s="1"/>
      <c r="C110" s="1"/>
    </row>
    <row r="112" spans="1:3">
      <c r="A112" s="1"/>
      <c r="B112" s="1"/>
      <c r="C112" s="1"/>
    </row>
    <row r="115" spans="1:3">
      <c r="A115" s="2"/>
      <c r="B115" s="2"/>
      <c r="C115" s="2"/>
    </row>
    <row r="116" spans="1:3">
      <c r="A116" s="1"/>
      <c r="B116" s="1"/>
      <c r="C116" s="1"/>
    </row>
    <row r="117" spans="1:3">
      <c r="A117" s="1"/>
      <c r="B117" s="1"/>
      <c r="C117" s="1"/>
    </row>
    <row r="119" spans="1:3">
      <c r="A119" s="1"/>
      <c r="B119" s="1"/>
      <c r="C119" s="1"/>
    </row>
    <row r="122" spans="1:3">
      <c r="A122" s="2"/>
      <c r="B122" s="2"/>
      <c r="C122" s="2"/>
    </row>
    <row r="123" spans="1:3">
      <c r="A123" s="1"/>
      <c r="B123" s="1"/>
      <c r="C123" s="1"/>
    </row>
    <row r="124" spans="1:3">
      <c r="A124" s="1"/>
      <c r="B124" s="1"/>
      <c r="C124" s="1"/>
    </row>
    <row r="126" spans="1:3">
      <c r="A126" s="1"/>
      <c r="B126" s="1"/>
      <c r="C126" s="1"/>
    </row>
    <row r="129" spans="1:3">
      <c r="A129" s="2"/>
      <c r="B129" s="2"/>
      <c r="C129" s="2"/>
    </row>
    <row r="130" spans="1:3">
      <c r="A130" s="1"/>
      <c r="B130" s="1"/>
      <c r="C130" s="1"/>
    </row>
    <row r="131" spans="1:3">
      <c r="A131" s="1"/>
      <c r="B131" s="1"/>
      <c r="C131" s="1"/>
    </row>
    <row r="133" spans="1:3">
      <c r="A133" s="1"/>
      <c r="B133" s="1"/>
      <c r="C133" s="1"/>
    </row>
    <row r="136" spans="1:3">
      <c r="A136" s="2"/>
      <c r="B136" s="2"/>
      <c r="C136" s="2"/>
    </row>
    <row r="137" spans="1:3">
      <c r="A137" s="1"/>
      <c r="B137" s="1"/>
      <c r="C137" s="1"/>
    </row>
    <row r="138" spans="1:3">
      <c r="A138" s="1"/>
      <c r="B138" s="1"/>
      <c r="C138" s="1"/>
    </row>
    <row r="140" spans="1:3">
      <c r="A140" s="1"/>
      <c r="B140" s="1"/>
      <c r="C140" s="1"/>
    </row>
    <row r="143" spans="1:3">
      <c r="A143" s="2"/>
      <c r="B143" s="2"/>
      <c r="C143" s="2"/>
    </row>
    <row r="144" spans="1:3">
      <c r="A144" s="1"/>
      <c r="B144" s="1"/>
      <c r="C144" s="1"/>
    </row>
    <row r="145" spans="1:3">
      <c r="A145" s="1"/>
      <c r="B145" s="1"/>
      <c r="C145" s="1"/>
    </row>
    <row r="147" spans="1:3">
      <c r="A147" s="1"/>
      <c r="B147" s="1"/>
      <c r="C147" s="1"/>
    </row>
    <row r="150" spans="1:3">
      <c r="A150" s="2"/>
      <c r="B150" s="2"/>
      <c r="C150" s="2"/>
    </row>
    <row r="151" spans="1:3">
      <c r="A151" s="1"/>
      <c r="B151" s="1"/>
      <c r="C151" s="1"/>
    </row>
    <row r="152" spans="1:3">
      <c r="A152" s="1"/>
      <c r="B152" s="1"/>
      <c r="C152" s="1"/>
    </row>
    <row r="154" spans="1:3">
      <c r="A154" s="1"/>
      <c r="B154" s="1"/>
      <c r="C154" s="1"/>
    </row>
    <row r="157" spans="1:3">
      <c r="A157" s="2"/>
      <c r="B157" s="2"/>
      <c r="C157" s="2"/>
    </row>
    <row r="158" spans="1:3">
      <c r="A158" s="1"/>
      <c r="B158" s="1"/>
      <c r="C158" s="1"/>
    </row>
    <row r="159" spans="1:3">
      <c r="A159" s="1"/>
      <c r="B159" s="1"/>
      <c r="C159" s="1"/>
    </row>
    <row r="161" spans="1:3">
      <c r="A161" s="1"/>
      <c r="B161" s="1"/>
      <c r="C161" s="1"/>
    </row>
    <row r="164" spans="1:3">
      <c r="A164" s="2"/>
      <c r="B164" s="2"/>
      <c r="C164" s="2"/>
    </row>
    <row r="165" spans="1:3">
      <c r="A165" s="1"/>
      <c r="B165" s="1"/>
      <c r="C165" s="1"/>
    </row>
    <row r="166" spans="1:3">
      <c r="A166" s="1"/>
      <c r="B166" s="1"/>
      <c r="C166" s="1"/>
    </row>
    <row r="168" spans="1:3">
      <c r="A168" s="1"/>
      <c r="B168" s="1"/>
      <c r="C168" s="1"/>
    </row>
    <row r="171" spans="1:3">
      <c r="A171" s="2"/>
      <c r="B171" s="2"/>
      <c r="C171" s="2"/>
    </row>
    <row r="172" spans="1:3">
      <c r="A172" s="1"/>
      <c r="B172" s="1"/>
      <c r="C172" s="1"/>
    </row>
    <row r="173" spans="1:3">
      <c r="A173" s="1"/>
      <c r="B173" s="1"/>
      <c r="C173" s="1"/>
    </row>
    <row r="175" spans="1:3">
      <c r="A175" s="1"/>
      <c r="B175" s="1"/>
      <c r="C175" s="1"/>
    </row>
    <row r="178" spans="1:3">
      <c r="A178" s="2"/>
      <c r="B178" s="2"/>
      <c r="C178" s="2"/>
    </row>
    <row r="179" spans="1:3">
      <c r="A179" s="1"/>
      <c r="B179" s="1"/>
      <c r="C179" s="1"/>
    </row>
    <row r="180" spans="1:3">
      <c r="A180" s="1"/>
      <c r="B180" s="1"/>
      <c r="C180" s="1"/>
    </row>
    <row r="182" spans="1:3">
      <c r="A182" s="1"/>
      <c r="B182" s="1"/>
      <c r="C182" s="1"/>
    </row>
    <row r="185" spans="1:3">
      <c r="A185" s="2"/>
      <c r="B185" s="2"/>
      <c r="C185" s="2"/>
    </row>
    <row r="186" spans="1:3">
      <c r="A186" s="1"/>
      <c r="B186" s="1"/>
      <c r="C186" s="1"/>
    </row>
    <row r="187" spans="1:3">
      <c r="A187" s="1"/>
      <c r="B187" s="1"/>
      <c r="C187" s="1"/>
    </row>
    <row r="189" spans="1:3">
      <c r="A189" s="1"/>
      <c r="B189" s="1"/>
      <c r="C189" s="1"/>
    </row>
    <row r="192" spans="1:3">
      <c r="A192" s="2"/>
      <c r="B192" s="2"/>
      <c r="C192" s="2"/>
    </row>
    <row r="193" spans="1:3">
      <c r="A193" s="1"/>
      <c r="B193" s="1"/>
      <c r="C193" s="1"/>
    </row>
    <row r="194" spans="1:3">
      <c r="A194" s="1"/>
      <c r="B194" s="1"/>
      <c r="C194" s="1"/>
    </row>
    <row r="196" spans="1:3">
      <c r="A196" s="1"/>
      <c r="B196" s="1"/>
      <c r="C196" s="1"/>
    </row>
    <row r="199" spans="1:3">
      <c r="A199" s="2"/>
      <c r="B199" s="2"/>
      <c r="C199" s="2"/>
    </row>
    <row r="200" spans="1:3">
      <c r="A200" s="1"/>
      <c r="B200" s="1"/>
      <c r="C200" s="1"/>
    </row>
    <row r="201" spans="1:3">
      <c r="A201" s="1"/>
      <c r="B201" s="1"/>
      <c r="C201" s="1"/>
    </row>
    <row r="203" spans="1:3">
      <c r="A203" s="1"/>
      <c r="B203" s="1"/>
      <c r="C203" s="1"/>
    </row>
    <row r="206" spans="1:3">
      <c r="A206" s="2"/>
      <c r="B206" s="2"/>
      <c r="C206" s="2"/>
    </row>
    <row r="207" spans="1:3">
      <c r="A207" s="1"/>
      <c r="B207" s="1"/>
      <c r="C207" s="1"/>
    </row>
    <row r="208" spans="1:3">
      <c r="A208" s="1"/>
      <c r="B208" s="1"/>
      <c r="C208" s="1"/>
    </row>
    <row r="210" spans="1:3">
      <c r="A210" s="1"/>
      <c r="B210" s="1"/>
      <c r="C210" s="1"/>
    </row>
    <row r="213" spans="1:3">
      <c r="A213" s="2"/>
      <c r="B213" s="2"/>
      <c r="C213" s="2"/>
    </row>
    <row r="214" spans="1:3">
      <c r="A214" s="1"/>
      <c r="B214" s="1"/>
      <c r="C214" s="1"/>
    </row>
    <row r="215" spans="1:3">
      <c r="A215" s="1"/>
      <c r="B215" s="1"/>
      <c r="C215" s="1"/>
    </row>
    <row r="217" spans="1:3">
      <c r="A217" s="1"/>
      <c r="B217" s="1"/>
      <c r="C217" s="1"/>
    </row>
    <row r="220" spans="1:3">
      <c r="A220" s="2"/>
      <c r="B220" s="2"/>
      <c r="C220" s="2"/>
    </row>
    <row r="221" spans="1:3">
      <c r="A221" s="1"/>
      <c r="B221" s="1"/>
      <c r="C221" s="1"/>
    </row>
    <row r="222" spans="1:3">
      <c r="A222" s="1"/>
      <c r="B222" s="1"/>
      <c r="C222" s="1"/>
    </row>
    <row r="224" spans="1:3">
      <c r="A224" s="1"/>
      <c r="B224" s="1"/>
      <c r="C224" s="1"/>
    </row>
    <row r="227" spans="1:3">
      <c r="A227" s="2"/>
      <c r="B227" s="2"/>
      <c r="C227" s="2"/>
    </row>
    <row r="228" spans="1:3">
      <c r="A228" s="1"/>
      <c r="B228" s="1"/>
      <c r="C228" s="1"/>
    </row>
    <row r="229" spans="1:3">
      <c r="A229" s="1"/>
      <c r="B229" s="1"/>
      <c r="C229" s="1"/>
    </row>
    <row r="231" spans="1:3">
      <c r="A231" s="1"/>
      <c r="B231" s="1"/>
      <c r="C231" s="1"/>
    </row>
    <row r="234" spans="1:3">
      <c r="A234" s="2"/>
      <c r="B234" s="2"/>
      <c r="C234" s="2"/>
    </row>
    <row r="235" spans="1:3">
      <c r="A235" s="1"/>
      <c r="B235" s="1"/>
      <c r="C235" s="1"/>
    </row>
    <row r="236" spans="1:3">
      <c r="A236" s="1"/>
      <c r="B236" s="1"/>
      <c r="C236" s="1"/>
    </row>
    <row r="238" spans="1:3">
      <c r="A238" s="1"/>
      <c r="B238" s="1"/>
      <c r="C238" s="1"/>
    </row>
    <row r="241" spans="1:3">
      <c r="A241" s="2"/>
      <c r="B241" s="2"/>
      <c r="C241" s="2"/>
    </row>
    <row r="242" spans="1:3">
      <c r="A242" s="1"/>
      <c r="B242" s="1"/>
      <c r="C242" s="1"/>
    </row>
    <row r="243" spans="1:3">
      <c r="A243" s="1"/>
      <c r="B243" s="1"/>
      <c r="C243" s="1"/>
    </row>
    <row r="245" spans="1:3">
      <c r="A245" s="1"/>
      <c r="B245" s="1"/>
      <c r="C245" s="1"/>
    </row>
    <row r="248" spans="1:3">
      <c r="A248" s="2"/>
      <c r="B248" s="2"/>
      <c r="C248" s="2"/>
    </row>
    <row r="249" spans="1:3">
      <c r="A249" s="1"/>
      <c r="B249" s="1"/>
      <c r="C249" s="1"/>
    </row>
    <row r="250" spans="1:3">
      <c r="A250" s="1"/>
      <c r="B250" s="1"/>
      <c r="C250" s="1"/>
    </row>
    <row r="252" spans="1:3">
      <c r="A252" s="1"/>
      <c r="B252" s="1"/>
      <c r="C252" s="1"/>
    </row>
    <row r="255" spans="1:3">
      <c r="A255" s="1"/>
      <c r="B255" s="1"/>
      <c r="C255" s="1"/>
    </row>
    <row r="258" spans="1:3">
      <c r="A258" s="2"/>
      <c r="B258" s="2"/>
      <c r="C258" s="2"/>
    </row>
    <row r="259" spans="1:3">
      <c r="A259" s="1"/>
      <c r="B259" s="1"/>
      <c r="C259" s="1"/>
    </row>
    <row r="260" spans="1:3">
      <c r="A260" s="1"/>
      <c r="B260" s="1"/>
      <c r="C260" s="1"/>
    </row>
    <row r="262" spans="1:3">
      <c r="A262" s="1"/>
      <c r="B262" s="1"/>
      <c r="C262" s="1"/>
    </row>
    <row r="265" spans="1:3">
      <c r="A265" s="2"/>
      <c r="B265" s="2"/>
      <c r="C265" s="2"/>
    </row>
    <row r="266" spans="1:3">
      <c r="A266" s="1"/>
      <c r="B266" s="1"/>
      <c r="C266" s="1"/>
    </row>
    <row r="267" spans="1:3">
      <c r="A267" s="1"/>
      <c r="B267" s="1"/>
      <c r="C267" s="1"/>
    </row>
    <row r="269" spans="1:3">
      <c r="A269" s="1"/>
      <c r="B269" s="1"/>
      <c r="C269" s="1"/>
    </row>
    <row r="272" spans="1:3">
      <c r="A272" s="2"/>
      <c r="B272" s="2"/>
      <c r="C272" s="2"/>
    </row>
    <row r="273" spans="1:3">
      <c r="A273" s="1"/>
      <c r="B273" s="1"/>
      <c r="C273" s="1"/>
    </row>
    <row r="274" spans="1:3">
      <c r="A274" s="1"/>
      <c r="B274" s="1"/>
      <c r="C274" s="1"/>
    </row>
    <row r="276" spans="1:3">
      <c r="A276" s="1"/>
      <c r="B276" s="1"/>
      <c r="C276" s="1"/>
    </row>
    <row r="279" spans="1:3">
      <c r="A279" s="2"/>
      <c r="B279" s="2"/>
      <c r="C279" s="2"/>
    </row>
    <row r="280" spans="1:3">
      <c r="A280" s="1"/>
      <c r="B280" s="1"/>
      <c r="C280" s="1"/>
    </row>
    <row r="281" spans="1:3">
      <c r="A281" s="1"/>
      <c r="B281" s="1"/>
      <c r="C281" s="1"/>
    </row>
    <row r="283" spans="1:3">
      <c r="A283" s="1"/>
      <c r="B283" s="1"/>
      <c r="C283" s="1"/>
    </row>
    <row r="286" spans="1:3">
      <c r="A286" s="2"/>
      <c r="B286" s="2"/>
      <c r="C286" s="2"/>
    </row>
    <row r="287" spans="1:3">
      <c r="A287" s="1"/>
      <c r="B287" s="1"/>
      <c r="C287" s="1"/>
    </row>
    <row r="288" spans="1:3">
      <c r="A288" s="1"/>
      <c r="B288" s="1"/>
      <c r="C288" s="1"/>
    </row>
    <row r="290" spans="1:3">
      <c r="A290" s="1"/>
      <c r="B290" s="1"/>
      <c r="C290" s="1"/>
    </row>
    <row r="293" spans="1:3">
      <c r="A293" s="2"/>
      <c r="B293" s="2"/>
      <c r="C293" s="2"/>
    </row>
    <row r="294" spans="1:3">
      <c r="A294" s="1"/>
      <c r="B294" s="1"/>
      <c r="C294" s="1"/>
    </row>
    <row r="295" spans="1:3">
      <c r="A295" s="1"/>
      <c r="B295" s="1"/>
      <c r="C295" s="1"/>
    </row>
    <row r="297" spans="1:3">
      <c r="A297" s="1"/>
      <c r="B297" s="1"/>
      <c r="C297" s="1"/>
    </row>
    <row r="300" spans="1:3">
      <c r="A300" s="2"/>
      <c r="B300" s="2"/>
      <c r="C300" s="2"/>
    </row>
    <row r="301" spans="1:3">
      <c r="A301" s="1"/>
      <c r="B301" s="1"/>
      <c r="C301" s="1"/>
    </row>
    <row r="302" spans="1:3">
      <c r="A302" s="1"/>
      <c r="B302" s="1"/>
      <c r="C302" s="1"/>
    </row>
    <row r="304" spans="1:3">
      <c r="A304" s="1"/>
      <c r="B304" s="1"/>
      <c r="C304" s="1"/>
    </row>
    <row r="307" spans="1:3">
      <c r="A307" s="2"/>
      <c r="B307" s="2"/>
      <c r="C307" s="2"/>
    </row>
    <row r="308" spans="1:3">
      <c r="A308" s="1"/>
      <c r="B308" s="1"/>
      <c r="C308" s="1"/>
    </row>
    <row r="309" spans="1:3">
      <c r="A309" s="1"/>
      <c r="B309" s="1"/>
      <c r="C309" s="1"/>
    </row>
    <row r="311" spans="1:3">
      <c r="A311" s="1"/>
      <c r="B311" s="1"/>
      <c r="C311" s="1"/>
    </row>
    <row r="314" spans="1:3">
      <c r="A314" s="2"/>
      <c r="B314" s="2"/>
      <c r="C314" s="2"/>
    </row>
    <row r="315" spans="1:3">
      <c r="A315" s="1"/>
      <c r="B315" s="1"/>
      <c r="C315" s="1"/>
    </row>
    <row r="316" spans="1:3">
      <c r="A316" s="1"/>
      <c r="B316" s="1"/>
      <c r="C316" s="1"/>
    </row>
    <row r="318" spans="1:3">
      <c r="A318" s="1"/>
      <c r="B318" s="1"/>
      <c r="C318" s="1"/>
    </row>
    <row r="321" spans="1:3">
      <c r="A321" s="2"/>
      <c r="B321" s="2"/>
      <c r="C321" s="2"/>
    </row>
    <row r="322" spans="1:3">
      <c r="A322" s="1"/>
      <c r="B322" s="1"/>
      <c r="C322" s="1"/>
    </row>
    <row r="323" spans="1:3">
      <c r="A323" s="1"/>
      <c r="B323" s="1"/>
      <c r="C323" s="1"/>
    </row>
    <row r="325" spans="1:3">
      <c r="A325" s="1"/>
      <c r="B325" s="1"/>
      <c r="C325" s="1"/>
    </row>
    <row r="328" spans="1:3">
      <c r="A328" s="2"/>
      <c r="B328" s="2"/>
      <c r="C328" s="2"/>
    </row>
    <row r="329" spans="1:3">
      <c r="A329" s="1"/>
      <c r="B329" s="1"/>
      <c r="C329" s="1"/>
    </row>
    <row r="330" spans="1:3">
      <c r="A330" s="1"/>
      <c r="B330" s="1"/>
      <c r="C330" s="1"/>
    </row>
    <row r="332" spans="1:3">
      <c r="A332" s="1"/>
      <c r="B332" s="1"/>
      <c r="C332" s="1"/>
    </row>
    <row r="335" spans="1:3">
      <c r="A335" s="2"/>
      <c r="B335" s="2"/>
      <c r="C335" s="2"/>
    </row>
    <row r="336" spans="1:3">
      <c r="A336" s="1"/>
      <c r="B336" s="1"/>
      <c r="C336" s="1"/>
    </row>
    <row r="337" spans="1:3">
      <c r="A337" s="1"/>
      <c r="B337" s="1"/>
      <c r="C337" s="1"/>
    </row>
    <row r="339" spans="1:3">
      <c r="A339" s="1"/>
      <c r="B339" s="1"/>
      <c r="C339" s="1"/>
    </row>
    <row r="342" spans="1:3">
      <c r="A342" s="2"/>
      <c r="B342" s="2"/>
      <c r="C342" s="2"/>
    </row>
    <row r="343" spans="1:3">
      <c r="A343" s="1"/>
      <c r="B343" s="1"/>
      <c r="C343" s="1"/>
    </row>
    <row r="344" spans="1:3">
      <c r="A344" s="1"/>
      <c r="B344" s="1"/>
      <c r="C344" s="1"/>
    </row>
    <row r="346" spans="1:3">
      <c r="A346" s="1"/>
      <c r="B346" s="1"/>
      <c r="C346" s="1"/>
    </row>
    <row r="349" spans="1:3">
      <c r="A349" s="2"/>
      <c r="B349" s="2"/>
      <c r="C349" s="2"/>
    </row>
    <row r="350" spans="1:3">
      <c r="A350" s="1"/>
      <c r="B350" s="1"/>
      <c r="C350" s="1"/>
    </row>
    <row r="351" spans="1:3">
      <c r="A351" s="1"/>
      <c r="B351" s="1"/>
      <c r="C351" s="1"/>
    </row>
    <row r="353" spans="1:3">
      <c r="A353" s="1"/>
      <c r="B353" s="1"/>
      <c r="C353" s="1"/>
    </row>
    <row r="356" spans="1:3">
      <c r="A356" s="2"/>
      <c r="B356" s="2"/>
      <c r="C356" s="2"/>
    </row>
    <row r="357" spans="1:3">
      <c r="A357" s="1"/>
      <c r="B357" s="1"/>
      <c r="C357" s="1"/>
    </row>
    <row r="358" spans="1:3">
      <c r="A358" s="1"/>
      <c r="B358" s="1"/>
      <c r="C358" s="1"/>
    </row>
    <row r="360" spans="1:3">
      <c r="A360" s="1"/>
      <c r="B360" s="1"/>
      <c r="C360" s="1"/>
    </row>
    <row r="363" spans="1:3">
      <c r="A363" s="2"/>
      <c r="B363" s="2"/>
      <c r="C363" s="2"/>
    </row>
    <row r="364" spans="1:3">
      <c r="A364" s="1"/>
      <c r="B364" s="1"/>
      <c r="C364" s="1"/>
    </row>
    <row r="365" spans="1:3">
      <c r="A365" s="1"/>
      <c r="B365" s="1"/>
      <c r="C365" s="1"/>
    </row>
    <row r="367" spans="1:3">
      <c r="A367" s="1"/>
      <c r="B367" s="1"/>
      <c r="C367" s="1"/>
    </row>
    <row r="370" spans="1:3">
      <c r="A370" s="2"/>
      <c r="B370" s="2"/>
      <c r="C370" s="2"/>
    </row>
    <row r="371" spans="1:3">
      <c r="A371" s="1"/>
      <c r="B371" s="1"/>
      <c r="C371" s="1"/>
    </row>
    <row r="372" spans="1:3">
      <c r="A372" s="1"/>
      <c r="B372" s="1"/>
      <c r="C372" s="1"/>
    </row>
    <row r="374" spans="1:3">
      <c r="A374" s="1"/>
      <c r="B374" s="1"/>
      <c r="C374" s="1"/>
    </row>
    <row r="377" spans="1:3">
      <c r="A377" s="2"/>
      <c r="B377" s="2"/>
      <c r="C377" s="2"/>
    </row>
    <row r="378" spans="1:3">
      <c r="A378" s="1"/>
      <c r="B378" s="1"/>
      <c r="C378" s="1"/>
    </row>
    <row r="379" spans="1:3">
      <c r="A379" s="1"/>
      <c r="B379" s="1"/>
      <c r="C379" s="1"/>
    </row>
    <row r="381" spans="1:3">
      <c r="A381" s="1"/>
      <c r="B381" s="1"/>
      <c r="C381" s="1"/>
    </row>
    <row r="384" spans="1:3">
      <c r="A384" s="2"/>
      <c r="B384" s="2"/>
      <c r="C384" s="2"/>
    </row>
    <row r="385" spans="1:3">
      <c r="A385" s="1"/>
      <c r="B385" s="1"/>
      <c r="C385" s="1"/>
    </row>
    <row r="386" spans="1:3">
      <c r="A386" s="1"/>
      <c r="B386" s="1"/>
      <c r="C386" s="1"/>
    </row>
    <row r="388" spans="1:3">
      <c r="A388" s="1"/>
      <c r="B388" s="1"/>
      <c r="C388" s="1"/>
    </row>
    <row r="391" spans="1:3">
      <c r="A391" s="2"/>
      <c r="B391" s="2"/>
      <c r="C391" s="2"/>
    </row>
    <row r="392" spans="1:3">
      <c r="A392" s="1"/>
      <c r="B392" s="1"/>
      <c r="C392" s="1"/>
    </row>
    <row r="393" spans="1:3">
      <c r="A393" s="1"/>
      <c r="B393" s="1"/>
      <c r="C393" s="1"/>
    </row>
    <row r="395" spans="1:3">
      <c r="A395" s="1"/>
      <c r="B395" s="1"/>
      <c r="C395" s="1"/>
    </row>
    <row r="398" spans="1:3">
      <c r="A398" s="2"/>
      <c r="B398" s="2"/>
      <c r="C398" s="2"/>
    </row>
    <row r="399" spans="1:3">
      <c r="A399" s="1"/>
      <c r="B399" s="1"/>
      <c r="C399" s="1"/>
    </row>
    <row r="400" spans="1:3">
      <c r="A400" s="1"/>
      <c r="B400" s="1"/>
      <c r="C400" s="1"/>
    </row>
    <row r="402" spans="1:3">
      <c r="A402" s="1"/>
      <c r="B402" s="1"/>
      <c r="C402" s="1"/>
    </row>
    <row r="405" spans="1:3">
      <c r="A405" s="2"/>
      <c r="B405" s="2"/>
      <c r="C405" s="2"/>
    </row>
    <row r="406" spans="1:3">
      <c r="A406" s="1"/>
      <c r="B406" s="1"/>
      <c r="C406" s="1"/>
    </row>
    <row r="407" spans="1:3">
      <c r="A407" s="1"/>
      <c r="B407" s="1"/>
      <c r="C407" s="1"/>
    </row>
    <row r="409" spans="1:3">
      <c r="A409" s="1"/>
      <c r="B409" s="1"/>
      <c r="C409" s="1"/>
    </row>
    <row r="412" spans="1:3">
      <c r="A412" s="2"/>
      <c r="B412" s="2"/>
      <c r="C412" s="2"/>
    </row>
    <row r="413" spans="1:3">
      <c r="A413" s="1"/>
      <c r="B413" s="1"/>
      <c r="C413" s="1"/>
    </row>
    <row r="414" spans="1:3">
      <c r="A414" s="1"/>
      <c r="B414" s="1"/>
      <c r="C414" s="1"/>
    </row>
    <row r="416" spans="1:3">
      <c r="A416" s="1"/>
      <c r="B416" s="1"/>
      <c r="C416" s="1"/>
    </row>
    <row r="419" spans="1:3">
      <c r="A419" s="2"/>
      <c r="B419" s="2"/>
      <c r="C419" s="2"/>
    </row>
    <row r="420" spans="1:3">
      <c r="A420" s="1"/>
      <c r="B420" s="1"/>
      <c r="C420" s="1"/>
    </row>
    <row r="421" spans="1:3">
      <c r="A421" s="1"/>
      <c r="B421" s="1"/>
      <c r="C421" s="1"/>
    </row>
    <row r="423" spans="1:3">
      <c r="A423" s="1"/>
      <c r="B423" s="1"/>
      <c r="C423" s="1"/>
    </row>
    <row r="426" spans="1:3">
      <c r="A426" s="2"/>
      <c r="B426" s="2"/>
      <c r="C426" s="2"/>
    </row>
    <row r="427" spans="1:3">
      <c r="A427" s="1"/>
      <c r="B427" s="1"/>
      <c r="C427" s="1"/>
    </row>
    <row r="428" spans="1:3">
      <c r="A428" s="1"/>
      <c r="B428" s="1"/>
      <c r="C428" s="1"/>
    </row>
    <row r="430" spans="1:3">
      <c r="A430" s="1"/>
      <c r="B430" s="1"/>
      <c r="C430" s="1"/>
    </row>
    <row r="433" spans="1:3">
      <c r="A433" s="2"/>
      <c r="B433" s="2"/>
      <c r="C433" s="2"/>
    </row>
    <row r="434" spans="1:3">
      <c r="A434" s="1"/>
      <c r="B434" s="1"/>
      <c r="C434" s="1"/>
    </row>
    <row r="435" spans="1:3">
      <c r="A435" s="1"/>
      <c r="B435" s="1"/>
      <c r="C435" s="1"/>
    </row>
    <row r="437" spans="1:3">
      <c r="A437" s="1"/>
      <c r="B437" s="1"/>
      <c r="C437" s="1"/>
    </row>
    <row r="440" spans="1:3">
      <c r="A440" s="2"/>
      <c r="B440" s="2"/>
      <c r="C440" s="2"/>
    </row>
    <row r="441" spans="1:3">
      <c r="A441" s="1"/>
      <c r="B441" s="1"/>
      <c r="C441" s="1"/>
    </row>
    <row r="442" spans="1:3">
      <c r="A442" s="1"/>
      <c r="B442" s="1"/>
      <c r="C442" s="1"/>
    </row>
    <row r="444" spans="1:3">
      <c r="A444" s="1"/>
      <c r="B444" s="1"/>
      <c r="C444" s="1"/>
    </row>
    <row r="447" spans="1:3">
      <c r="A447" s="2"/>
      <c r="B447" s="2"/>
      <c r="C447" s="2"/>
    </row>
    <row r="448" spans="1:3">
      <c r="A448" s="1"/>
      <c r="B448" s="1"/>
      <c r="C448" s="1"/>
    </row>
    <row r="449" spans="1:3">
      <c r="A449" s="1"/>
      <c r="B449" s="1"/>
      <c r="C449" s="1"/>
    </row>
    <row r="451" spans="1:3">
      <c r="A451" s="1"/>
      <c r="B451" s="1"/>
      <c r="C451" s="1"/>
    </row>
    <row r="454" spans="1:3">
      <c r="A454" s="2"/>
      <c r="B454" s="2"/>
      <c r="C454" s="2"/>
    </row>
    <row r="455" spans="1:3">
      <c r="A455" s="1"/>
      <c r="B455" s="1"/>
      <c r="C455" s="1"/>
    </row>
    <row r="456" spans="1:3">
      <c r="A456" s="1"/>
      <c r="B456" s="1"/>
      <c r="C456" s="1"/>
    </row>
    <row r="458" spans="1:3">
      <c r="A458" s="1"/>
      <c r="B458" s="1"/>
      <c r="C458" s="1"/>
    </row>
    <row r="461" spans="1:3">
      <c r="A461" s="2"/>
      <c r="B461" s="2"/>
      <c r="C461" s="2"/>
    </row>
    <row r="462" spans="1:3">
      <c r="A462" s="1"/>
      <c r="B462" s="1"/>
      <c r="C462" s="1"/>
    </row>
    <row r="463" spans="1:3">
      <c r="A463" s="1"/>
      <c r="B463" s="1"/>
      <c r="C463" s="1"/>
    </row>
    <row r="465" spans="1:3">
      <c r="A465" s="1"/>
      <c r="B465" s="1"/>
      <c r="C465" s="1"/>
    </row>
    <row r="468" spans="1:3">
      <c r="A468" s="2"/>
      <c r="B468" s="2"/>
      <c r="C468" s="2"/>
    </row>
    <row r="469" spans="1:3">
      <c r="A469" s="1"/>
      <c r="B469" s="1"/>
      <c r="C469" s="1"/>
    </row>
    <row r="470" spans="1:3">
      <c r="A470" s="1"/>
      <c r="B470" s="1"/>
      <c r="C470" s="1"/>
    </row>
    <row r="472" spans="1:3">
      <c r="A472" s="1"/>
      <c r="B472" s="1"/>
      <c r="C472" s="1"/>
    </row>
    <row r="475" spans="1:3">
      <c r="A475" s="2"/>
      <c r="B475" s="2"/>
      <c r="C475" s="2"/>
    </row>
    <row r="476" spans="1:3">
      <c r="A476" s="1"/>
      <c r="B476" s="1"/>
      <c r="C476" s="1"/>
    </row>
    <row r="477" spans="1:3">
      <c r="A477" s="1"/>
      <c r="B477" s="1"/>
      <c r="C477" s="1"/>
    </row>
    <row r="479" spans="1:3">
      <c r="A479" s="1"/>
      <c r="B479" s="1"/>
      <c r="C479" s="1"/>
    </row>
    <row r="482" spans="1:3">
      <c r="A482" s="1"/>
      <c r="B482" s="1"/>
      <c r="C482" s="1"/>
    </row>
    <row r="485" spans="1:3">
      <c r="A485" s="2"/>
      <c r="B485" s="2"/>
      <c r="C485" s="2"/>
    </row>
    <row r="486" spans="1:3">
      <c r="A486" s="1"/>
      <c r="B486" s="1"/>
      <c r="C486" s="1"/>
    </row>
    <row r="487" spans="1:3">
      <c r="A487" s="1"/>
      <c r="B487" s="1"/>
      <c r="C487" s="1"/>
    </row>
    <row r="489" spans="1:3">
      <c r="A489" s="1"/>
      <c r="B489" s="1"/>
      <c r="C489" s="1"/>
    </row>
    <row r="492" spans="1:3">
      <c r="A492" s="2"/>
      <c r="B492" s="2"/>
      <c r="C492" s="2"/>
    </row>
    <row r="493" spans="1:3">
      <c r="A493" s="1"/>
      <c r="B493" s="1"/>
      <c r="C493" s="1"/>
    </row>
    <row r="494" spans="1:3">
      <c r="A494" s="1"/>
      <c r="B494" s="1"/>
      <c r="C494" s="1"/>
    </row>
    <row r="496" spans="1:3">
      <c r="A496" s="1"/>
      <c r="B496" s="1"/>
      <c r="C496" s="1"/>
    </row>
    <row r="499" spans="1:3">
      <c r="A499" s="2"/>
      <c r="B499" s="2"/>
      <c r="C499" s="2"/>
    </row>
    <row r="500" spans="1:3">
      <c r="A500" s="1"/>
      <c r="B500" s="1"/>
      <c r="C500" s="1"/>
    </row>
    <row r="501" spans="1:3">
      <c r="A501" s="1"/>
      <c r="B501" s="1"/>
      <c r="C501" s="1"/>
    </row>
    <row r="503" spans="1:3">
      <c r="A503" s="1"/>
      <c r="B503" s="1"/>
      <c r="C503" s="1"/>
    </row>
    <row r="506" spans="1:3">
      <c r="A506" s="2"/>
      <c r="B506" s="2"/>
      <c r="C506" s="2"/>
    </row>
    <row r="507" spans="1:3">
      <c r="A507" s="1"/>
      <c r="B507" s="1"/>
      <c r="C507" s="1"/>
    </row>
    <row r="508" spans="1:3">
      <c r="A508" s="1"/>
      <c r="B508" s="1"/>
      <c r="C508" s="1"/>
    </row>
    <row r="510" spans="1:3">
      <c r="A510" s="1"/>
      <c r="B510" s="1"/>
      <c r="C510" s="1"/>
    </row>
    <row r="513" spans="1:3">
      <c r="A513" s="2"/>
      <c r="B513" s="2"/>
      <c r="C513" s="2"/>
    </row>
    <row r="514" spans="1:3">
      <c r="A514" s="1"/>
      <c r="B514" s="1"/>
      <c r="C514" s="1"/>
    </row>
    <row r="515" spans="1:3">
      <c r="A515" s="1"/>
      <c r="B515" s="1"/>
      <c r="C515" s="1"/>
    </row>
    <row r="517" spans="1:3">
      <c r="A517" s="1"/>
      <c r="B517" s="1"/>
      <c r="C517" s="1"/>
    </row>
    <row r="520" spans="1:3">
      <c r="A520" s="2"/>
      <c r="B520" s="2"/>
      <c r="C520" s="2"/>
    </row>
    <row r="521" spans="1:3">
      <c r="A521" s="1"/>
      <c r="B521" s="1"/>
      <c r="C521" s="1"/>
    </row>
    <row r="522" spans="1:3">
      <c r="A522" s="1"/>
      <c r="B522" s="1"/>
      <c r="C522" s="1"/>
    </row>
    <row r="524" spans="1:3">
      <c r="A524" s="1"/>
      <c r="B524" s="1"/>
      <c r="C524" s="1"/>
    </row>
    <row r="527" spans="1:3">
      <c r="A527" s="2"/>
      <c r="B527" s="2"/>
      <c r="C527" s="2"/>
    </row>
    <row r="528" spans="1:3">
      <c r="A528" s="1"/>
      <c r="B528" s="1"/>
      <c r="C528" s="1"/>
    </row>
    <row r="529" spans="1:3">
      <c r="A529" s="1"/>
      <c r="B529" s="1"/>
      <c r="C529" s="1"/>
    </row>
    <row r="531" spans="1:3">
      <c r="A531" s="1"/>
      <c r="B531" s="1"/>
      <c r="C531" s="1"/>
    </row>
    <row r="534" spans="1:3">
      <c r="A534" s="2"/>
      <c r="B534" s="2"/>
      <c r="C534" s="2"/>
    </row>
    <row r="535" spans="1:3">
      <c r="A535" s="1"/>
      <c r="B535" s="1"/>
      <c r="C535" s="1"/>
    </row>
    <row r="536" spans="1:3">
      <c r="A536" s="1"/>
      <c r="B536" s="1"/>
      <c r="C536" s="1"/>
    </row>
    <row r="538" spans="1:3">
      <c r="A538" s="1"/>
      <c r="B538" s="1"/>
      <c r="C538" s="1"/>
    </row>
    <row r="541" spans="1:3">
      <c r="A541" s="2"/>
      <c r="B541" s="2"/>
      <c r="C541" s="2"/>
    </row>
    <row r="542" spans="1:3">
      <c r="A542" s="1"/>
      <c r="B542" s="1"/>
      <c r="C542" s="1"/>
    </row>
    <row r="543" spans="1:3">
      <c r="A543" s="1"/>
      <c r="B543" s="1"/>
      <c r="C543" s="1"/>
    </row>
    <row r="545" spans="1:3">
      <c r="A545" s="1"/>
      <c r="B545" s="1"/>
      <c r="C545" s="1"/>
    </row>
    <row r="548" spans="1:3">
      <c r="A548" s="2"/>
      <c r="B548" s="2"/>
      <c r="C548" s="2"/>
    </row>
    <row r="549" spans="1:3">
      <c r="A549" s="1"/>
      <c r="B549" s="1"/>
      <c r="C549" s="1"/>
    </row>
    <row r="550" spans="1:3">
      <c r="A550" s="1"/>
      <c r="B550" s="1"/>
      <c r="C550" s="1"/>
    </row>
    <row r="552" spans="1:3">
      <c r="A552" s="1"/>
      <c r="B552" s="1"/>
      <c r="C552" s="1"/>
    </row>
    <row r="555" spans="1:3">
      <c r="A555" s="2"/>
      <c r="B555" s="2"/>
      <c r="C555" s="2"/>
    </row>
    <row r="556" spans="1:3">
      <c r="A556" s="1"/>
      <c r="B556" s="1"/>
      <c r="C556" s="1"/>
    </row>
    <row r="557" spans="1:3">
      <c r="A557" s="1"/>
      <c r="B557" s="1"/>
      <c r="C557" s="1"/>
    </row>
    <row r="559" spans="1:3">
      <c r="A559" s="1"/>
      <c r="B559" s="1"/>
      <c r="C559" s="1"/>
    </row>
    <row r="562" spans="1:3">
      <c r="A562" s="2"/>
      <c r="B562" s="2"/>
      <c r="C562" s="2"/>
    </row>
    <row r="563" spans="1:3">
      <c r="A563" s="1"/>
      <c r="B563" s="1"/>
      <c r="C563" s="1"/>
    </row>
    <row r="564" spans="1:3">
      <c r="A564" s="1"/>
      <c r="B564" s="1"/>
      <c r="C564" s="1"/>
    </row>
    <row r="566" spans="1:3">
      <c r="A566" s="1"/>
      <c r="B566" s="1"/>
      <c r="C566" s="1"/>
    </row>
    <row r="569" spans="1:3">
      <c r="A569" s="2"/>
      <c r="B569" s="2"/>
      <c r="C569" s="2"/>
    </row>
    <row r="570" spans="1:3">
      <c r="A570" s="1"/>
      <c r="B570" s="1"/>
      <c r="C570" s="1"/>
    </row>
    <row r="571" spans="1:3">
      <c r="A571" s="1"/>
      <c r="B571" s="1"/>
      <c r="C571" s="1"/>
    </row>
    <row r="573" spans="1:3">
      <c r="A573" s="1"/>
      <c r="B573" s="1"/>
      <c r="C573" s="1"/>
    </row>
    <row r="576" spans="1:3">
      <c r="A576" s="2"/>
      <c r="B576" s="2"/>
      <c r="C576" s="2"/>
    </row>
    <row r="577" spans="1:3">
      <c r="A577" s="1"/>
      <c r="B577" s="1"/>
      <c r="C577" s="1"/>
    </row>
    <row r="578" spans="1:3">
      <c r="A578" s="1"/>
      <c r="B578" s="1"/>
      <c r="C578" s="1"/>
    </row>
    <row r="580" spans="1:3">
      <c r="A580" s="1"/>
      <c r="B580" s="1"/>
      <c r="C580" s="1"/>
    </row>
    <row r="583" spans="1:3">
      <c r="A583" s="2"/>
      <c r="B583" s="2"/>
      <c r="C583" s="2"/>
    </row>
    <row r="584" spans="1:3">
      <c r="A584" s="1"/>
      <c r="B584" s="1"/>
      <c r="C584" s="1"/>
    </row>
    <row r="585" spans="1:3">
      <c r="A585" s="1"/>
      <c r="B585" s="1"/>
      <c r="C585" s="1"/>
    </row>
    <row r="587" spans="1:3">
      <c r="A587" s="1"/>
      <c r="B587" s="1"/>
      <c r="C587" s="1"/>
    </row>
    <row r="590" spans="1:3">
      <c r="A590" s="2"/>
      <c r="B590" s="2"/>
      <c r="C590" s="2"/>
    </row>
    <row r="591" spans="1:3">
      <c r="A591" s="1"/>
      <c r="B591" s="1"/>
      <c r="C591" s="1"/>
    </row>
    <row r="592" spans="1:3">
      <c r="A592" s="1"/>
      <c r="B592" s="1"/>
      <c r="C592" s="1"/>
    </row>
    <row r="594" spans="1:3">
      <c r="A594" s="1"/>
      <c r="B594" s="1"/>
      <c r="C594" s="1"/>
    </row>
    <row r="597" spans="1:3">
      <c r="A597" s="2"/>
      <c r="B597" s="2"/>
      <c r="C597" s="2"/>
    </row>
    <row r="598" spans="1:3">
      <c r="A598" s="1"/>
      <c r="B598" s="1"/>
      <c r="C598" s="1"/>
    </row>
    <row r="599" spans="1:3">
      <c r="A599" s="1"/>
      <c r="B599" s="1"/>
      <c r="C599" s="1"/>
    </row>
    <row r="601" spans="1:3">
      <c r="A601" s="1"/>
      <c r="B601" s="1"/>
      <c r="C601" s="1"/>
    </row>
    <row r="604" spans="1:3">
      <c r="A604" s="2"/>
      <c r="B604" s="2"/>
      <c r="C604" s="2"/>
    </row>
    <row r="605" spans="1:3">
      <c r="A605" s="1"/>
      <c r="B605" s="1"/>
      <c r="C605" s="1"/>
    </row>
    <row r="606" spans="1:3">
      <c r="A606" s="1"/>
      <c r="B606" s="1"/>
      <c r="C606" s="1"/>
    </row>
    <row r="608" spans="1:3">
      <c r="A608" s="1"/>
      <c r="B608" s="1"/>
      <c r="C608" s="1"/>
    </row>
    <row r="611" spans="1:3">
      <c r="A611" s="2"/>
      <c r="B611" s="2"/>
      <c r="C611" s="2"/>
    </row>
    <row r="612" spans="1:3">
      <c r="A612" s="1"/>
      <c r="B612" s="1"/>
      <c r="C612" s="1"/>
    </row>
    <row r="613" spans="1:3">
      <c r="A613" s="1"/>
      <c r="B613" s="1"/>
      <c r="C613" s="1"/>
    </row>
    <row r="615" spans="1:3">
      <c r="A615" s="1"/>
      <c r="B615" s="1"/>
      <c r="C615" s="1"/>
    </row>
    <row r="618" spans="1:3">
      <c r="A618" s="2"/>
      <c r="B618" s="2"/>
      <c r="C618" s="2"/>
    </row>
    <row r="619" spans="1:3">
      <c r="A619" s="1"/>
      <c r="B619" s="1"/>
      <c r="C619" s="1"/>
    </row>
    <row r="620" spans="1:3">
      <c r="A620" s="1"/>
      <c r="B620" s="1"/>
      <c r="C620" s="1"/>
    </row>
    <row r="622" spans="1:3">
      <c r="A622" s="1"/>
      <c r="B622" s="1"/>
      <c r="C622" s="1"/>
    </row>
    <row r="625" spans="1:3">
      <c r="A625" s="2"/>
      <c r="B625" s="2"/>
      <c r="C625" s="2"/>
    </row>
    <row r="626" spans="1:3">
      <c r="A626" s="1"/>
      <c r="B626" s="1"/>
      <c r="C626" s="1"/>
    </row>
    <row r="627" spans="1:3">
      <c r="A627" s="1"/>
      <c r="B627" s="1"/>
      <c r="C627" s="1"/>
    </row>
    <row r="629" spans="1:3">
      <c r="A629" s="1"/>
      <c r="B629" s="1"/>
      <c r="C629" s="1"/>
    </row>
    <row r="632" spans="1:3">
      <c r="A632" s="2"/>
      <c r="B632" s="2"/>
      <c r="C632" s="2"/>
    </row>
    <row r="633" spans="1:3">
      <c r="A633" s="1"/>
      <c r="B633" s="1"/>
      <c r="C633" s="1"/>
    </row>
    <row r="634" spans="1:3">
      <c r="A634" s="1"/>
      <c r="B634" s="1"/>
      <c r="C634" s="1"/>
    </row>
    <row r="636" spans="1:3">
      <c r="A636" s="1"/>
      <c r="B636" s="1"/>
      <c r="C636" s="1"/>
    </row>
    <row r="639" spans="1:3">
      <c r="A639" s="2"/>
      <c r="B639" s="2"/>
      <c r="C639" s="2"/>
    </row>
    <row r="640" spans="1:3">
      <c r="A640" s="1"/>
      <c r="B640" s="1"/>
      <c r="C640" s="1"/>
    </row>
    <row r="641" spans="1:3">
      <c r="A641" s="1"/>
      <c r="B641" s="1"/>
      <c r="C641" s="1"/>
    </row>
    <row r="643" spans="1:3">
      <c r="A643" s="1"/>
      <c r="B643" s="1"/>
      <c r="C643" s="1"/>
    </row>
    <row r="646" spans="1:3">
      <c r="A646" s="2"/>
      <c r="B646" s="2"/>
      <c r="C646" s="2"/>
    </row>
    <row r="647" spans="1:3">
      <c r="A647" s="1"/>
      <c r="B647" s="1"/>
      <c r="C647" s="1"/>
    </row>
    <row r="648" spans="1:3">
      <c r="A648" s="1"/>
      <c r="B648" s="1"/>
      <c r="C648" s="1"/>
    </row>
    <row r="650" spans="1:3">
      <c r="A650" s="1"/>
      <c r="B650" s="1"/>
      <c r="C650" s="1"/>
    </row>
    <row r="653" spans="1:3">
      <c r="A653" s="2"/>
      <c r="B653" s="2"/>
      <c r="C653" s="2"/>
    </row>
    <row r="654" spans="1:3">
      <c r="A654" s="1"/>
      <c r="B654" s="1"/>
      <c r="C654" s="1"/>
    </row>
    <row r="655" spans="1:3">
      <c r="A655" s="1"/>
      <c r="B655" s="1"/>
      <c r="C655" s="1"/>
    </row>
    <row r="657" spans="1:3">
      <c r="A657" s="1"/>
      <c r="B657" s="1"/>
      <c r="C657" s="1"/>
    </row>
    <row r="660" spans="1:3">
      <c r="A660" s="2"/>
      <c r="B660" s="2"/>
      <c r="C660" s="2"/>
    </row>
    <row r="661" spans="1:3">
      <c r="A661" s="1"/>
      <c r="B661" s="1"/>
      <c r="C661" s="1"/>
    </row>
    <row r="662" spans="1:3">
      <c r="A662" s="1"/>
      <c r="B662" s="1"/>
      <c r="C662" s="1"/>
    </row>
    <row r="664" spans="1:3">
      <c r="A664" s="1"/>
      <c r="B664" s="1"/>
      <c r="C664" s="1"/>
    </row>
    <row r="667" spans="1:3">
      <c r="A667" s="2"/>
      <c r="B667" s="2"/>
      <c r="C667" s="2"/>
    </row>
    <row r="668" spans="1:3">
      <c r="A668" s="1"/>
      <c r="B668" s="1"/>
      <c r="C668" s="1"/>
    </row>
    <row r="669" spans="1:3">
      <c r="A669" s="1"/>
      <c r="B669" s="1"/>
      <c r="C669" s="1"/>
    </row>
    <row r="671" spans="1:3">
      <c r="A671" s="1"/>
      <c r="B671" s="1"/>
      <c r="C671" s="1"/>
    </row>
    <row r="674" spans="1:3">
      <c r="A674" s="2"/>
      <c r="B674" s="2"/>
      <c r="C674" s="2"/>
    </row>
    <row r="675" spans="1:3">
      <c r="A675" s="1"/>
      <c r="B675" s="1"/>
      <c r="C675" s="1"/>
    </row>
    <row r="676" spans="1:3">
      <c r="A676" s="1"/>
      <c r="B676" s="1"/>
      <c r="C676" s="1"/>
    </row>
    <row r="678" spans="1:3">
      <c r="A678" s="1"/>
      <c r="B678" s="1"/>
      <c r="C678" s="1"/>
    </row>
    <row r="681" spans="1:3">
      <c r="A681" s="2"/>
      <c r="B681" s="2"/>
      <c r="C681" s="2"/>
    </row>
    <row r="682" spans="1:3">
      <c r="A682" s="1"/>
      <c r="B682" s="1"/>
      <c r="C682" s="1"/>
    </row>
    <row r="683" spans="1:3">
      <c r="A683" s="1"/>
      <c r="B683" s="1"/>
      <c r="C683" s="1"/>
    </row>
    <row r="685" spans="1:3">
      <c r="A685" s="1"/>
      <c r="B685" s="1"/>
      <c r="C685" s="1"/>
    </row>
    <row r="688" spans="1:3">
      <c r="A688" s="2"/>
      <c r="B688" s="2"/>
      <c r="C688" s="2"/>
    </row>
    <row r="689" spans="1:3">
      <c r="A689" s="1"/>
      <c r="B689" s="1"/>
      <c r="C689" s="1"/>
    </row>
    <row r="690" spans="1:3">
      <c r="A690" s="1"/>
      <c r="B690" s="1"/>
      <c r="C690" s="1"/>
    </row>
    <row r="692" spans="1:3">
      <c r="A692" s="1"/>
      <c r="B692" s="1"/>
      <c r="C692" s="1"/>
    </row>
    <row r="695" spans="1:3">
      <c r="A695" s="2"/>
      <c r="B695" s="2"/>
      <c r="C695" s="2"/>
    </row>
    <row r="696" spans="1:3">
      <c r="A696" s="1"/>
      <c r="B696" s="1"/>
      <c r="C696" s="1"/>
    </row>
    <row r="697" spans="1:3">
      <c r="A697" s="1"/>
      <c r="B697" s="1"/>
      <c r="C697" s="1"/>
    </row>
    <row r="699" spans="1:3">
      <c r="A699" s="1"/>
      <c r="B699" s="1"/>
      <c r="C699" s="1"/>
    </row>
    <row r="702" spans="1:3">
      <c r="A702" s="2"/>
      <c r="B702" s="2"/>
      <c r="C702" s="2"/>
    </row>
    <row r="703" spans="1:3">
      <c r="A703" s="1"/>
      <c r="B703" s="1"/>
      <c r="C703" s="1"/>
    </row>
    <row r="704" spans="1:3">
      <c r="A704" s="1"/>
      <c r="B704" s="1"/>
      <c r="C704" s="1"/>
    </row>
    <row r="706" spans="1:3">
      <c r="A706" s="1"/>
      <c r="B706" s="1"/>
      <c r="C706" s="1"/>
    </row>
    <row r="709" spans="1:3">
      <c r="A709" s="1"/>
      <c r="B709" s="1"/>
      <c r="C709" s="1"/>
    </row>
    <row r="712" spans="1:3">
      <c r="A712" s="2"/>
      <c r="B712" s="2"/>
      <c r="C712" s="2"/>
    </row>
    <row r="713" spans="1:3">
      <c r="A713" s="1"/>
      <c r="B713" s="1"/>
      <c r="C713" s="1"/>
    </row>
    <row r="714" spans="1:3">
      <c r="A714" s="1"/>
      <c r="B714" s="1"/>
      <c r="C714" s="1"/>
    </row>
    <row r="716" spans="1:3">
      <c r="A716" s="1"/>
      <c r="B716" s="1"/>
      <c r="C716" s="1"/>
    </row>
    <row r="719" spans="1:3">
      <c r="A719" s="2"/>
      <c r="B719" s="2"/>
      <c r="C719" s="2"/>
    </row>
    <row r="720" spans="1:3">
      <c r="A720" s="1"/>
      <c r="B720" s="1"/>
      <c r="C720" s="1"/>
    </row>
    <row r="721" spans="1:3">
      <c r="A721" s="1"/>
      <c r="B721" s="1"/>
      <c r="C721" s="1"/>
    </row>
    <row r="723" spans="1:3">
      <c r="A723" s="1"/>
      <c r="B723" s="1"/>
      <c r="C723" s="1"/>
    </row>
    <row r="726" spans="1:3">
      <c r="A726" s="2"/>
      <c r="B726" s="2"/>
      <c r="C726" s="2"/>
    </row>
    <row r="727" spans="1:3">
      <c r="A727" s="1"/>
      <c r="B727" s="1"/>
      <c r="C727" s="1"/>
    </row>
    <row r="728" spans="1:3">
      <c r="A728" s="1"/>
      <c r="B728" s="1"/>
      <c r="C728" s="1"/>
    </row>
    <row r="730" spans="1:3">
      <c r="A730" s="1"/>
      <c r="B730" s="1"/>
      <c r="C730" s="1"/>
    </row>
    <row r="733" spans="1:3">
      <c r="A733" s="2"/>
      <c r="B733" s="2"/>
      <c r="C733" s="2"/>
    </row>
    <row r="734" spans="1:3">
      <c r="A734" s="1"/>
      <c r="B734" s="1"/>
      <c r="C734" s="1"/>
    </row>
    <row r="735" spans="1:3">
      <c r="A735" s="1"/>
      <c r="B735" s="1"/>
      <c r="C735" s="1"/>
    </row>
    <row r="737" spans="1:3">
      <c r="A737" s="1"/>
      <c r="B737" s="1"/>
      <c r="C737" s="1"/>
    </row>
    <row r="740" spans="1:3">
      <c r="A740" s="2"/>
      <c r="B740" s="2"/>
      <c r="C740" s="2"/>
    </row>
    <row r="741" spans="1:3">
      <c r="A741" s="1"/>
      <c r="B741" s="1"/>
      <c r="C741" s="1"/>
    </row>
    <row r="742" spans="1:3">
      <c r="A742" s="1"/>
      <c r="B742" s="1"/>
      <c r="C742" s="1"/>
    </row>
    <row r="744" spans="1:3">
      <c r="A744" s="1"/>
      <c r="B744" s="1"/>
      <c r="C744" s="1"/>
    </row>
    <row r="747" spans="1:3">
      <c r="A747" s="2"/>
      <c r="B747" s="2"/>
      <c r="C747" s="2"/>
    </row>
    <row r="748" spans="1:3">
      <c r="A748" s="1"/>
      <c r="B748" s="1"/>
      <c r="C748" s="1"/>
    </row>
    <row r="749" spans="1:3">
      <c r="A749" s="1"/>
      <c r="B749" s="1"/>
      <c r="C749" s="1"/>
    </row>
    <row r="751" spans="1:3">
      <c r="A751" s="1"/>
      <c r="B751" s="1"/>
      <c r="C751" s="1"/>
    </row>
    <row r="754" spans="1:3">
      <c r="A754" s="2"/>
      <c r="B754" s="2"/>
      <c r="C754" s="2"/>
    </row>
    <row r="755" spans="1:3">
      <c r="A755" s="1"/>
      <c r="B755" s="1"/>
      <c r="C755" s="1"/>
    </row>
    <row r="756" spans="1:3">
      <c r="A756" s="1"/>
      <c r="B756" s="1"/>
      <c r="C756" s="1"/>
    </row>
    <row r="758" spans="1:3">
      <c r="A758" s="1"/>
      <c r="B758" s="1"/>
      <c r="C758" s="1"/>
    </row>
    <row r="761" spans="1:3">
      <c r="A761" s="2"/>
      <c r="B761" s="2"/>
      <c r="C761" s="2"/>
    </row>
    <row r="762" spans="1:3">
      <c r="A762" s="1"/>
      <c r="B762" s="1"/>
      <c r="C762" s="1"/>
    </row>
    <row r="763" spans="1:3">
      <c r="A763" s="1"/>
      <c r="B763" s="1"/>
      <c r="C763" s="1"/>
    </row>
    <row r="765" spans="1:3">
      <c r="A765" s="1"/>
      <c r="B765" s="1"/>
      <c r="C765" s="1"/>
    </row>
    <row r="768" spans="1:3">
      <c r="A768" s="2"/>
      <c r="B768" s="2"/>
      <c r="C768" s="2"/>
    </row>
    <row r="769" spans="1:3">
      <c r="A769" s="1"/>
      <c r="B769" s="1"/>
      <c r="C769" s="1"/>
    </row>
    <row r="770" spans="1:3">
      <c r="A770" s="1"/>
      <c r="B770" s="1"/>
      <c r="C770" s="1"/>
    </row>
    <row r="772" spans="1:3">
      <c r="A772" s="1"/>
      <c r="B772" s="1"/>
      <c r="C772" s="1"/>
    </row>
    <row r="775" spans="1:3">
      <c r="A775" s="2"/>
      <c r="B775" s="2"/>
      <c r="C775" s="2"/>
    </row>
    <row r="776" spans="1:3">
      <c r="A776" s="1"/>
      <c r="B776" s="1"/>
      <c r="C776" s="1"/>
    </row>
    <row r="777" spans="1:3">
      <c r="A777" s="1"/>
      <c r="B777" s="1"/>
      <c r="C777" s="1"/>
    </row>
    <row r="779" spans="1:3">
      <c r="A779" s="1"/>
      <c r="B779" s="1"/>
      <c r="C779" s="1"/>
    </row>
    <row r="782" spans="1:3">
      <c r="A782" s="2"/>
      <c r="B782" s="2"/>
      <c r="C782" s="2"/>
    </row>
    <row r="783" spans="1:3">
      <c r="A783" s="1"/>
      <c r="B783" s="1"/>
      <c r="C783" s="1"/>
    </row>
    <row r="784" spans="1:3">
      <c r="A784" s="1"/>
      <c r="B784" s="1"/>
      <c r="C784" s="1"/>
    </row>
    <row r="786" spans="1:3">
      <c r="A786" s="1"/>
      <c r="B786" s="1"/>
      <c r="C786" s="1"/>
    </row>
    <row r="789" spans="1:3">
      <c r="A789" s="2"/>
      <c r="B789" s="2"/>
      <c r="C789" s="2"/>
    </row>
    <row r="790" spans="1:3">
      <c r="A790" s="1"/>
      <c r="B790" s="1"/>
      <c r="C790" s="1"/>
    </row>
    <row r="791" spans="1:3">
      <c r="A791" s="1"/>
      <c r="B791" s="1"/>
      <c r="C791" s="1"/>
    </row>
    <row r="793" spans="1:3">
      <c r="A793" s="1"/>
      <c r="B793" s="1"/>
      <c r="C793" s="1"/>
    </row>
    <row r="796" spans="1:3">
      <c r="A796" s="2"/>
      <c r="B796" s="2"/>
      <c r="C796" s="2"/>
    </row>
    <row r="797" spans="1:3">
      <c r="A797" s="1"/>
      <c r="B797" s="1"/>
      <c r="C797" s="1"/>
    </row>
    <row r="798" spans="1:3">
      <c r="A798" s="1"/>
      <c r="B798" s="1"/>
      <c r="C798" s="1"/>
    </row>
    <row r="800" spans="1:3">
      <c r="A800" s="1"/>
      <c r="B800" s="1"/>
      <c r="C800" s="1"/>
    </row>
    <row r="803" spans="1:3">
      <c r="A803" s="2"/>
      <c r="B803" s="2"/>
      <c r="C803" s="2"/>
    </row>
    <row r="804" spans="1:3">
      <c r="A804" s="1"/>
      <c r="B804" s="1"/>
      <c r="C804" s="1"/>
    </row>
    <row r="805" spans="1:3">
      <c r="A805" s="1"/>
      <c r="B805" s="1"/>
      <c r="C805" s="1"/>
    </row>
    <row r="807" spans="1:3">
      <c r="A807" s="1"/>
      <c r="B807" s="1"/>
      <c r="C807" s="1"/>
    </row>
    <row r="810" spans="1:3">
      <c r="A810" s="2"/>
      <c r="B810" s="2"/>
      <c r="C810" s="2"/>
    </row>
    <row r="811" spans="1:3">
      <c r="A811" s="1"/>
      <c r="B811" s="1"/>
      <c r="C811" s="1"/>
    </row>
    <row r="812" spans="1:3">
      <c r="A812" s="1"/>
      <c r="B812" s="1"/>
      <c r="C812" s="1"/>
    </row>
    <row r="814" spans="1:3">
      <c r="A814" s="1"/>
      <c r="B814" s="1"/>
      <c r="C814" s="1"/>
    </row>
    <row r="817" spans="1:3">
      <c r="A817" s="2"/>
      <c r="B817" s="2"/>
      <c r="C817" s="2"/>
    </row>
    <row r="818" spans="1:3">
      <c r="A818" s="1"/>
      <c r="B818" s="1"/>
      <c r="C818" s="1"/>
    </row>
    <row r="819" spans="1:3">
      <c r="A819" s="1"/>
      <c r="B819" s="1"/>
      <c r="C819" s="1"/>
    </row>
    <row r="821" spans="1:3">
      <c r="A821" s="1"/>
      <c r="B821" s="1"/>
      <c r="C821" s="1"/>
    </row>
    <row r="824" spans="1:3">
      <c r="A824" s="2"/>
      <c r="B824" s="2"/>
      <c r="C824" s="2"/>
    </row>
    <row r="825" spans="1:3">
      <c r="A825" s="1"/>
      <c r="B825" s="1"/>
      <c r="C825" s="1"/>
    </row>
    <row r="826" spans="1:3">
      <c r="A826" s="1"/>
      <c r="B826" s="1"/>
      <c r="C826" s="1"/>
    </row>
    <row r="828" spans="1:3">
      <c r="A828" s="1"/>
      <c r="B828" s="1"/>
      <c r="C828" s="1"/>
    </row>
    <row r="831" spans="1:3">
      <c r="A831" s="2"/>
      <c r="B831" s="2"/>
      <c r="C831" s="2"/>
    </row>
    <row r="832" spans="1:3">
      <c r="A832" s="1"/>
      <c r="B832" s="1"/>
      <c r="C832" s="1"/>
    </row>
    <row r="833" spans="1:3">
      <c r="A833" s="1"/>
      <c r="B833" s="1"/>
      <c r="C833" s="1"/>
    </row>
    <row r="835" spans="1:3">
      <c r="A835" s="1"/>
      <c r="B835" s="1"/>
      <c r="C835" s="1"/>
    </row>
    <row r="838" spans="1:3">
      <c r="A838" s="2"/>
      <c r="B838" s="2"/>
      <c r="C838" s="2"/>
    </row>
    <row r="839" spans="1:3">
      <c r="A839" s="1"/>
      <c r="B839" s="1"/>
      <c r="C839" s="1"/>
    </row>
    <row r="840" spans="1:3">
      <c r="A840" s="1"/>
      <c r="B840" s="1"/>
      <c r="C840" s="1"/>
    </row>
    <row r="842" spans="1:3">
      <c r="A842" s="1"/>
      <c r="B842" s="1"/>
      <c r="C842" s="1"/>
    </row>
    <row r="845" spans="1:3">
      <c r="A845" s="2"/>
      <c r="B845" s="2"/>
      <c r="C845" s="2"/>
    </row>
    <row r="846" spans="1:3">
      <c r="A846" s="1"/>
      <c r="B846" s="1"/>
      <c r="C846" s="1"/>
    </row>
    <row r="847" spans="1:3">
      <c r="A847" s="1"/>
      <c r="B847" s="1"/>
      <c r="C847" s="1"/>
    </row>
    <row r="849" spans="1:3">
      <c r="A849" s="1"/>
      <c r="B849" s="1"/>
      <c r="C849" s="1"/>
    </row>
    <row r="852" spans="1:3">
      <c r="A852" s="2"/>
      <c r="B852" s="2"/>
      <c r="C852" s="2"/>
    </row>
    <row r="853" spans="1:3">
      <c r="A853" s="1"/>
      <c r="B853" s="1"/>
      <c r="C853" s="1"/>
    </row>
    <row r="854" spans="1:3">
      <c r="A854" s="1"/>
      <c r="B854" s="1"/>
      <c r="C854" s="1"/>
    </row>
    <row r="856" spans="1:3">
      <c r="A856" s="1"/>
      <c r="B856" s="1"/>
      <c r="C856" s="1"/>
    </row>
    <row r="859" spans="1:3">
      <c r="A859" s="2"/>
      <c r="B859" s="2"/>
      <c r="C859" s="2"/>
    </row>
    <row r="860" spans="1:3">
      <c r="A860" s="1"/>
      <c r="B860" s="1"/>
      <c r="C860" s="1"/>
    </row>
    <row r="861" spans="1:3">
      <c r="A861" s="1"/>
      <c r="B861" s="1"/>
      <c r="C861" s="1"/>
    </row>
    <row r="863" spans="1:3">
      <c r="A863" s="1"/>
      <c r="B863" s="1"/>
      <c r="C863" s="1"/>
    </row>
    <row r="866" spans="1:3">
      <c r="A866" s="2"/>
      <c r="B866" s="2"/>
      <c r="C866" s="2"/>
    </row>
    <row r="867" spans="1:3">
      <c r="A867" s="1"/>
      <c r="B867" s="1"/>
      <c r="C867" s="1"/>
    </row>
    <row r="868" spans="1:3">
      <c r="A868" s="1"/>
      <c r="B868" s="1"/>
      <c r="C868" s="1"/>
    </row>
    <row r="870" spans="1:3">
      <c r="A870" s="1"/>
      <c r="B870" s="1"/>
      <c r="C870" s="1"/>
    </row>
    <row r="873" spans="1:3">
      <c r="A873" s="2"/>
      <c r="B873" s="2"/>
      <c r="C873" s="2"/>
    </row>
    <row r="874" spans="1:3">
      <c r="A874" s="1"/>
      <c r="B874" s="1"/>
      <c r="C874" s="1"/>
    </row>
    <row r="875" spans="1:3">
      <c r="A875" s="1"/>
      <c r="B875" s="1"/>
      <c r="C875" s="1"/>
    </row>
    <row r="877" spans="1:3">
      <c r="A877" s="1"/>
      <c r="B877" s="1"/>
      <c r="C877" s="1"/>
    </row>
    <row r="880" spans="1:3">
      <c r="A880" s="2"/>
      <c r="B880" s="2"/>
      <c r="C880" s="2"/>
    </row>
  </sheetData>
  <mergeCells count="50">
    <mergeCell ref="A4:D4"/>
    <mergeCell ref="F4:J4"/>
    <mergeCell ref="A5:J5"/>
    <mergeCell ref="A6:J6"/>
    <mergeCell ref="A7:J7"/>
    <mergeCell ref="P9:Q9"/>
    <mergeCell ref="R9:T9"/>
    <mergeCell ref="A10:J10"/>
    <mergeCell ref="A11:J11"/>
    <mergeCell ref="D12:F12"/>
    <mergeCell ref="P12:Q12"/>
    <mergeCell ref="A9:J9"/>
    <mergeCell ref="D24:F24"/>
    <mergeCell ref="D13:F13"/>
    <mergeCell ref="A14:J14"/>
    <mergeCell ref="D15:F15"/>
    <mergeCell ref="D16:F16"/>
    <mergeCell ref="A17:I17"/>
    <mergeCell ref="A18:J18"/>
    <mergeCell ref="A19:J19"/>
    <mergeCell ref="D20:F20"/>
    <mergeCell ref="D21:F21"/>
    <mergeCell ref="A22:J22"/>
    <mergeCell ref="D23:F23"/>
    <mergeCell ref="D36:F36"/>
    <mergeCell ref="A25:I25"/>
    <mergeCell ref="A26:J26"/>
    <mergeCell ref="A27:J27"/>
    <mergeCell ref="D28:F28"/>
    <mergeCell ref="D29:F29"/>
    <mergeCell ref="A30:J30"/>
    <mergeCell ref="D31:F31"/>
    <mergeCell ref="D32:F32"/>
    <mergeCell ref="A33:I33"/>
    <mergeCell ref="D34:F34"/>
    <mergeCell ref="D35:F35"/>
    <mergeCell ref="A37:I37"/>
    <mergeCell ref="D38:F38"/>
    <mergeCell ref="D39:F39"/>
    <mergeCell ref="A40:I40"/>
    <mergeCell ref="A41:E41"/>
    <mergeCell ref="H41:I41"/>
    <mergeCell ref="A51:K51"/>
    <mergeCell ref="A52:K52"/>
    <mergeCell ref="A53:K53"/>
    <mergeCell ref="A42:F42"/>
    <mergeCell ref="A44:J44"/>
    <mergeCell ref="A45:J45"/>
    <mergeCell ref="A46:J46"/>
    <mergeCell ref="A48:J48"/>
  </mergeCells>
  <printOptions horizontalCentered="1"/>
  <pageMargins left="0.43307086614173229" right="0.31496062992125984" top="0.35433070866141736" bottom="0.31496062992125984" header="0.31496062992125984" footer="0.2362204724409449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6836-901A-4C67-86FE-D38BDA261FF8}">
  <sheetPr>
    <pageSetUpPr fitToPage="1"/>
  </sheetPr>
  <dimension ref="A7:L23"/>
  <sheetViews>
    <sheetView showGridLines="0" topLeftCell="A4" workbookViewId="0">
      <selection activeCell="B15" sqref="B15:F15"/>
    </sheetView>
  </sheetViews>
  <sheetFormatPr defaultRowHeight="14.5"/>
  <cols>
    <col min="1" max="1" width="11.1796875" customWidth="1"/>
    <col min="2" max="2" width="5.453125" customWidth="1"/>
    <col min="3" max="3" width="46.81640625" customWidth="1"/>
    <col min="4" max="4" width="8.453125" customWidth="1"/>
    <col min="5" max="5" width="11.7265625" customWidth="1"/>
    <col min="6" max="6" width="13.7265625" bestFit="1" customWidth="1"/>
    <col min="7" max="8" width="15.08984375" customWidth="1"/>
    <col min="9" max="9" width="18.36328125" customWidth="1"/>
    <col min="10" max="10" width="16.36328125" customWidth="1"/>
    <col min="11" max="11" width="15.453125" customWidth="1"/>
    <col min="12" max="12" width="30.453125" customWidth="1"/>
  </cols>
  <sheetData>
    <row r="7" spans="1:12">
      <c r="A7" s="262" t="s">
        <v>138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>
      <c r="A8" s="263" t="s">
        <v>143</v>
      </c>
      <c r="B8" s="195" t="s">
        <v>13</v>
      </c>
      <c r="C8" s="195" t="s">
        <v>91</v>
      </c>
      <c r="D8" s="195" t="s">
        <v>139</v>
      </c>
      <c r="E8" s="195" t="s">
        <v>140</v>
      </c>
      <c r="F8" s="195" t="s">
        <v>7</v>
      </c>
      <c r="G8" s="195" t="s">
        <v>141</v>
      </c>
      <c r="H8" s="195" t="s">
        <v>149</v>
      </c>
      <c r="I8" s="195" t="s">
        <v>147</v>
      </c>
      <c r="J8" s="195" t="s">
        <v>144</v>
      </c>
      <c r="K8" s="195" t="s">
        <v>145</v>
      </c>
      <c r="L8" s="195" t="s">
        <v>146</v>
      </c>
    </row>
    <row r="9" spans="1:12">
      <c r="A9" s="263"/>
      <c r="B9" s="196">
        <f>1</f>
        <v>1</v>
      </c>
      <c r="C9" s="197" t="s">
        <v>113</v>
      </c>
      <c r="D9" s="196" t="s">
        <v>142</v>
      </c>
      <c r="E9" s="200">
        <f>115000</f>
        <v>115000</v>
      </c>
      <c r="F9" s="198">
        <v>4.99</v>
      </c>
      <c r="G9" s="199">
        <f>E9*F9</f>
        <v>573850</v>
      </c>
      <c r="H9" s="264" t="s">
        <v>165</v>
      </c>
      <c r="I9" s="266" t="s">
        <v>166</v>
      </c>
      <c r="J9" s="268" t="s">
        <v>167</v>
      </c>
      <c r="K9" s="268"/>
      <c r="L9" s="270"/>
    </row>
    <row r="10" spans="1:12">
      <c r="A10" s="263"/>
      <c r="B10" s="262" t="s">
        <v>148</v>
      </c>
      <c r="C10" s="262"/>
      <c r="D10" s="262"/>
      <c r="E10" s="262"/>
      <c r="F10" s="262"/>
      <c r="G10" s="201">
        <f>SUM(G9:G9)</f>
        <v>573850</v>
      </c>
      <c r="H10" s="265"/>
      <c r="I10" s="267"/>
      <c r="J10" s="269"/>
      <c r="K10" s="269"/>
      <c r="L10" s="271"/>
    </row>
    <row r="12" spans="1:12">
      <c r="A12" s="262" t="s">
        <v>138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</row>
    <row r="13" spans="1:12">
      <c r="A13" s="263" t="s">
        <v>150</v>
      </c>
      <c r="B13" s="195" t="s">
        <v>13</v>
      </c>
      <c r="C13" s="195" t="s">
        <v>91</v>
      </c>
      <c r="D13" s="195" t="s">
        <v>139</v>
      </c>
      <c r="E13" s="195" t="s">
        <v>140</v>
      </c>
      <c r="F13" s="195" t="s">
        <v>7</v>
      </c>
      <c r="G13" s="195" t="s">
        <v>141</v>
      </c>
      <c r="H13" s="195" t="s">
        <v>149</v>
      </c>
      <c r="I13" s="195" t="s">
        <v>147</v>
      </c>
      <c r="J13" s="195" t="s">
        <v>144</v>
      </c>
      <c r="K13" s="195" t="s">
        <v>145</v>
      </c>
      <c r="L13" s="195" t="s">
        <v>146</v>
      </c>
    </row>
    <row r="14" spans="1:12">
      <c r="A14" s="263"/>
      <c r="B14" s="196">
        <f>1</f>
        <v>1</v>
      </c>
      <c r="C14" s="197" t="s">
        <v>113</v>
      </c>
      <c r="D14" s="196" t="s">
        <v>142</v>
      </c>
      <c r="E14" s="200">
        <f>115000</f>
        <v>115000</v>
      </c>
      <c r="F14" s="198">
        <v>5.18</v>
      </c>
      <c r="G14" s="199">
        <f>E14*F14</f>
        <v>595700</v>
      </c>
      <c r="H14" s="264" t="s">
        <v>153</v>
      </c>
      <c r="I14" s="266" t="s">
        <v>154</v>
      </c>
      <c r="J14" s="268" t="s">
        <v>155</v>
      </c>
      <c r="K14" s="268" t="s">
        <v>156</v>
      </c>
      <c r="L14" s="270" t="s">
        <v>157</v>
      </c>
    </row>
    <row r="15" spans="1:12">
      <c r="A15" s="263"/>
      <c r="B15" s="262" t="s">
        <v>148</v>
      </c>
      <c r="C15" s="262"/>
      <c r="D15" s="262"/>
      <c r="E15" s="262"/>
      <c r="F15" s="262"/>
      <c r="G15" s="201">
        <f>SUM(G14:G14)</f>
        <v>595700</v>
      </c>
      <c r="H15" s="265"/>
      <c r="I15" s="267"/>
      <c r="J15" s="269"/>
      <c r="K15" s="269"/>
      <c r="L15" s="271"/>
    </row>
    <row r="17" spans="1:12">
      <c r="A17" s="262" t="s">
        <v>138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</row>
    <row r="18" spans="1:12">
      <c r="A18" s="263" t="s">
        <v>151</v>
      </c>
      <c r="B18" s="195" t="s">
        <v>13</v>
      </c>
      <c r="C18" s="195" t="s">
        <v>91</v>
      </c>
      <c r="D18" s="195" t="s">
        <v>139</v>
      </c>
      <c r="E18" s="195" t="s">
        <v>140</v>
      </c>
      <c r="F18" s="195" t="s">
        <v>7</v>
      </c>
      <c r="G18" s="195" t="s">
        <v>141</v>
      </c>
      <c r="H18" s="195" t="s">
        <v>149</v>
      </c>
      <c r="I18" s="195" t="s">
        <v>147</v>
      </c>
      <c r="J18" s="195" t="s">
        <v>144</v>
      </c>
      <c r="K18" s="195" t="s">
        <v>145</v>
      </c>
      <c r="L18" s="195" t="s">
        <v>146</v>
      </c>
    </row>
    <row r="19" spans="1:12">
      <c r="A19" s="263"/>
      <c r="B19" s="196">
        <f>1</f>
        <v>1</v>
      </c>
      <c r="C19" s="197" t="s">
        <v>113</v>
      </c>
      <c r="D19" s="196" t="s">
        <v>142</v>
      </c>
      <c r="E19" s="200">
        <f>115000</f>
        <v>115000</v>
      </c>
      <c r="F19" s="198">
        <v>5.8</v>
      </c>
      <c r="G19" s="199">
        <f>E19*F19</f>
        <v>667000</v>
      </c>
      <c r="H19" s="264" t="s">
        <v>158</v>
      </c>
      <c r="I19" s="266" t="s">
        <v>159</v>
      </c>
      <c r="J19" s="268" t="s">
        <v>160</v>
      </c>
      <c r="K19" s="268" t="s">
        <v>161</v>
      </c>
      <c r="L19" s="270" t="s">
        <v>162</v>
      </c>
    </row>
    <row r="20" spans="1:12">
      <c r="A20" s="263"/>
      <c r="B20" s="262" t="s">
        <v>148</v>
      </c>
      <c r="C20" s="262"/>
      <c r="D20" s="262"/>
      <c r="E20" s="262"/>
      <c r="F20" s="262"/>
      <c r="G20" s="201">
        <f>SUM(G19:G19)</f>
        <v>667000</v>
      </c>
      <c r="H20" s="265"/>
      <c r="I20" s="267"/>
      <c r="J20" s="269"/>
      <c r="K20" s="269"/>
      <c r="L20" s="271"/>
    </row>
    <row r="22" spans="1:12">
      <c r="F22" s="165" t="s">
        <v>152</v>
      </c>
      <c r="G22" s="202">
        <f>(G10+G15+G20)/3</f>
        <v>612183.33333333337</v>
      </c>
      <c r="H22" s="194"/>
      <c r="I22" s="190"/>
    </row>
    <row r="23" spans="1:12">
      <c r="G23" s="194">
        <f>(F9+F14+F19)/3</f>
        <v>5.3233333333333333</v>
      </c>
      <c r="H23" s="272"/>
      <c r="I23" s="272"/>
      <c r="J23" s="272"/>
    </row>
  </sheetData>
  <mergeCells count="25">
    <mergeCell ref="H23:J23"/>
    <mergeCell ref="A17:L17"/>
    <mergeCell ref="A18:A20"/>
    <mergeCell ref="B20:F20"/>
    <mergeCell ref="H19:H20"/>
    <mergeCell ref="I19:I20"/>
    <mergeCell ref="J19:J20"/>
    <mergeCell ref="K19:K20"/>
    <mergeCell ref="L19:L20"/>
    <mergeCell ref="A12:L12"/>
    <mergeCell ref="A13:A15"/>
    <mergeCell ref="B15:F15"/>
    <mergeCell ref="H14:H15"/>
    <mergeCell ref="I14:I15"/>
    <mergeCell ref="J14:J15"/>
    <mergeCell ref="K14:K15"/>
    <mergeCell ref="L14:L15"/>
    <mergeCell ref="A7:L7"/>
    <mergeCell ref="B10:F10"/>
    <mergeCell ref="A8:A10"/>
    <mergeCell ref="H9:H10"/>
    <mergeCell ref="I9:I10"/>
    <mergeCell ref="J9:J10"/>
    <mergeCell ref="K9:K10"/>
    <mergeCell ref="L9:L10"/>
  </mergeCells>
  <hyperlinks>
    <hyperlink ref="L14" r:id="rId1" xr:uid="{3403FF67-1764-4E4F-BBFE-09C2F07E1785}"/>
    <hyperlink ref="L19" r:id="rId2" xr:uid="{73761AFD-9DBE-45EE-87BE-C5FC35DB3271}"/>
  </hyperlink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6"/>
  <sheetViews>
    <sheetView showGridLines="0" view="pageBreakPreview" topLeftCell="A6" zoomScaleNormal="90" zoomScaleSheetLayoutView="100" workbookViewId="0">
      <selection activeCell="A15" sqref="A15:J15"/>
    </sheetView>
  </sheetViews>
  <sheetFormatPr defaultRowHeight="14.5"/>
  <cols>
    <col min="1" max="1" width="23.1796875" customWidth="1"/>
    <col min="2" max="2" width="11" customWidth="1"/>
    <col min="3" max="3" width="22.7265625" customWidth="1"/>
    <col min="4" max="4" width="20.54296875" customWidth="1"/>
    <col min="8" max="8" width="13.26953125" customWidth="1"/>
    <col min="10" max="10" width="11.81640625" customWidth="1"/>
  </cols>
  <sheetData>
    <row r="1" spans="1:10">
      <c r="A1" s="279"/>
      <c r="B1" s="280"/>
      <c r="C1" s="280"/>
      <c r="D1" s="280"/>
      <c r="E1" s="280"/>
      <c r="F1" s="280"/>
      <c r="G1" s="280"/>
      <c r="H1" s="280"/>
      <c r="I1" s="280"/>
      <c r="J1" s="281"/>
    </row>
    <row r="2" spans="1:10">
      <c r="A2" s="282"/>
      <c r="B2" s="283"/>
      <c r="C2" s="283"/>
      <c r="D2" s="283"/>
      <c r="E2" s="283"/>
      <c r="F2" s="283"/>
      <c r="G2" s="283"/>
      <c r="H2" s="283"/>
      <c r="I2" s="283"/>
      <c r="J2" s="284"/>
    </row>
    <row r="3" spans="1:10">
      <c r="A3" s="57"/>
      <c r="B3" s="58"/>
      <c r="C3" s="58"/>
      <c r="D3" s="58"/>
      <c r="E3" s="58"/>
      <c r="F3" s="58"/>
      <c r="G3" s="58"/>
      <c r="H3" s="58"/>
      <c r="I3" s="58"/>
      <c r="J3" s="59"/>
    </row>
    <row r="4" spans="1:10">
      <c r="A4" s="57"/>
      <c r="B4" s="58"/>
      <c r="C4" s="58"/>
      <c r="D4" s="58"/>
      <c r="E4" s="58"/>
      <c r="F4" s="58"/>
      <c r="G4" s="58"/>
      <c r="H4" s="58"/>
      <c r="I4" s="58"/>
      <c r="J4" s="59"/>
    </row>
    <row r="5" spans="1:10">
      <c r="A5" s="285"/>
      <c r="B5" s="286"/>
      <c r="C5" s="286"/>
      <c r="D5" s="286"/>
      <c r="E5" s="286"/>
      <c r="F5" s="286"/>
      <c r="G5" s="286"/>
      <c r="H5" s="286"/>
      <c r="I5" s="286"/>
      <c r="J5" s="287"/>
    </row>
    <row r="6" spans="1:10" ht="15.5">
      <c r="A6" s="288" t="s">
        <v>58</v>
      </c>
      <c r="B6" s="289"/>
      <c r="C6" s="289"/>
      <c r="D6" s="289"/>
      <c r="E6" s="289"/>
      <c r="F6" s="289"/>
      <c r="G6" s="289"/>
      <c r="H6" s="289"/>
      <c r="I6" s="289"/>
      <c r="J6" s="290"/>
    </row>
    <row r="7" spans="1:10" ht="23.5" customHeight="1">
      <c r="A7" s="291" t="s">
        <v>103</v>
      </c>
      <c r="B7" s="292"/>
      <c r="C7" s="292"/>
      <c r="D7" s="292"/>
      <c r="E7" s="292"/>
      <c r="F7" s="292"/>
      <c r="G7" s="292"/>
      <c r="H7" s="292"/>
      <c r="I7" s="292"/>
      <c r="J7" s="293"/>
    </row>
    <row r="8" spans="1:10">
      <c r="A8" s="294"/>
      <c r="B8" s="295"/>
      <c r="C8" s="295"/>
      <c r="D8" s="295"/>
      <c r="E8" s="295"/>
      <c r="F8" s="295"/>
      <c r="G8" s="295"/>
      <c r="H8" s="295"/>
      <c r="I8" s="295"/>
      <c r="J8" s="296"/>
    </row>
    <row r="9" spans="1:10">
      <c r="A9" s="77" t="s">
        <v>59</v>
      </c>
      <c r="B9" s="78" t="s">
        <v>60</v>
      </c>
      <c r="C9" s="79" t="s">
        <v>61</v>
      </c>
      <c r="D9" s="79" t="s">
        <v>62</v>
      </c>
      <c r="E9" s="79" t="s">
        <v>63</v>
      </c>
      <c r="F9" s="79" t="s">
        <v>64</v>
      </c>
      <c r="G9" s="79" t="s">
        <v>65</v>
      </c>
      <c r="H9" s="79" t="s">
        <v>66</v>
      </c>
      <c r="I9" s="79" t="s">
        <v>67</v>
      </c>
      <c r="J9" s="80" t="s">
        <v>68</v>
      </c>
    </row>
    <row r="10" spans="1:10" ht="15" thickBot="1">
      <c r="A10" s="81">
        <v>6</v>
      </c>
      <c r="B10" s="82">
        <v>8.5</v>
      </c>
      <c r="C10" s="82">
        <v>1.61</v>
      </c>
      <c r="D10" s="82">
        <v>0.74</v>
      </c>
      <c r="E10" s="82">
        <v>0.97</v>
      </c>
      <c r="F10" s="82">
        <v>3</v>
      </c>
      <c r="G10" s="82">
        <v>0.65</v>
      </c>
      <c r="H10" s="82">
        <v>3</v>
      </c>
      <c r="I10" s="82">
        <v>3.6</v>
      </c>
      <c r="J10" s="83">
        <v>32.31</v>
      </c>
    </row>
    <row r="11" spans="1:10">
      <c r="A11" s="60"/>
      <c r="J11" s="61"/>
    </row>
    <row r="12" spans="1:10">
      <c r="A12" s="62"/>
      <c r="B12" s="10"/>
      <c r="C12" s="10"/>
      <c r="E12" s="63"/>
      <c r="F12" s="75"/>
      <c r="G12" s="20"/>
      <c r="H12" s="76"/>
      <c r="J12" s="61"/>
    </row>
    <row r="13" spans="1:10">
      <c r="A13" s="62"/>
      <c r="B13" s="10"/>
      <c r="C13" s="63"/>
      <c r="E13" s="63"/>
      <c r="F13" s="63"/>
      <c r="G13" s="20"/>
      <c r="H13" s="76"/>
      <c r="J13" s="61"/>
    </row>
    <row r="14" spans="1:10">
      <c r="A14" s="62"/>
      <c r="B14" s="10"/>
      <c r="C14" s="56"/>
      <c r="E14" s="63"/>
      <c r="F14" s="56"/>
      <c r="G14" s="20"/>
      <c r="H14" s="76"/>
      <c r="J14" s="61"/>
    </row>
    <row r="15" spans="1:10">
      <c r="A15" s="273"/>
      <c r="B15" s="274"/>
      <c r="C15" s="274"/>
      <c r="D15" s="274"/>
      <c r="E15" s="274"/>
      <c r="F15" s="274"/>
      <c r="G15" s="274"/>
      <c r="H15" s="274"/>
      <c r="I15" s="274"/>
      <c r="J15" s="275"/>
    </row>
    <row r="16" spans="1:10">
      <c r="A16" s="276"/>
      <c r="B16" s="277"/>
      <c r="C16" s="277"/>
      <c r="D16" s="277"/>
      <c r="E16" s="277"/>
      <c r="F16" s="277"/>
      <c r="G16" s="277"/>
      <c r="H16" s="277"/>
      <c r="I16" s="277"/>
      <c r="J16" s="278"/>
    </row>
    <row r="17" spans="1:10">
      <c r="A17" s="276"/>
      <c r="B17" s="277"/>
      <c r="C17" s="277"/>
      <c r="D17" s="277"/>
      <c r="E17" s="277"/>
      <c r="F17" s="277"/>
      <c r="G17" s="277"/>
      <c r="H17" s="277"/>
      <c r="I17" s="277"/>
      <c r="J17" s="278"/>
    </row>
    <row r="18" spans="1:10">
      <c r="A18" s="225"/>
      <c r="B18" s="226"/>
      <c r="C18" s="226"/>
      <c r="D18" s="226"/>
      <c r="E18" s="226"/>
      <c r="F18" s="226"/>
      <c r="G18" s="226"/>
      <c r="H18" s="226"/>
      <c r="I18" s="226"/>
      <c r="J18" s="227"/>
    </row>
    <row r="19" spans="1:10">
      <c r="A19" s="67"/>
      <c r="B19" s="65"/>
      <c r="C19" s="64"/>
      <c r="E19" s="63"/>
      <c r="F19" s="64"/>
      <c r="G19" s="65"/>
      <c r="H19" s="66"/>
      <c r="J19" s="61"/>
    </row>
    <row r="20" spans="1:10">
      <c r="A20" s="68"/>
      <c r="B20" s="64"/>
      <c r="C20" s="64"/>
      <c r="E20" s="63"/>
      <c r="F20" s="64"/>
      <c r="G20" s="64"/>
      <c r="H20" s="66"/>
      <c r="J20" s="61"/>
    </row>
    <row r="21" spans="1:10" ht="15" thickBot="1">
      <c r="A21" s="69"/>
      <c r="B21" s="70"/>
      <c r="C21" s="70"/>
      <c r="D21" s="71"/>
      <c r="E21" s="70"/>
      <c r="F21" s="70"/>
      <c r="G21" s="70"/>
      <c r="H21" s="72"/>
      <c r="I21" s="73"/>
      <c r="J21" s="74"/>
    </row>
    <row r="23" spans="1:10">
      <c r="A23" s="208"/>
      <c r="B23" s="208"/>
      <c r="C23" s="208"/>
      <c r="D23" s="208"/>
      <c r="E23" s="208"/>
      <c r="F23" s="208"/>
      <c r="G23" s="208"/>
      <c r="H23" s="208"/>
      <c r="I23" s="208"/>
      <c r="J23" s="208"/>
    </row>
    <row r="24" spans="1:10">
      <c r="A24" s="208" t="s">
        <v>94</v>
      </c>
      <c r="B24" s="208"/>
      <c r="C24" s="208"/>
      <c r="D24" s="208"/>
      <c r="E24" s="208"/>
      <c r="F24" s="208"/>
      <c r="G24" s="208"/>
      <c r="H24" s="208"/>
      <c r="I24" s="208"/>
      <c r="J24" s="208"/>
    </row>
    <row r="25" spans="1:10">
      <c r="A25" s="208" t="s">
        <v>100</v>
      </c>
      <c r="B25" s="208"/>
      <c r="C25" s="208"/>
      <c r="D25" s="208"/>
      <c r="E25" s="208"/>
      <c r="F25" s="208"/>
      <c r="G25" s="208"/>
      <c r="H25" s="208"/>
      <c r="I25" s="208"/>
      <c r="J25" s="208"/>
    </row>
    <row r="26" spans="1:10">
      <c r="A26" s="208" t="s">
        <v>92</v>
      </c>
      <c r="B26" s="208"/>
      <c r="C26" s="208"/>
      <c r="D26" s="208"/>
      <c r="E26" s="208"/>
      <c r="F26" s="208"/>
      <c r="G26" s="208"/>
      <c r="H26" s="208"/>
      <c r="I26" s="208"/>
      <c r="J26" s="208"/>
    </row>
  </sheetData>
  <mergeCells count="14">
    <mergeCell ref="A23:J23"/>
    <mergeCell ref="A24:J24"/>
    <mergeCell ref="A25:J25"/>
    <mergeCell ref="A26:J26"/>
    <mergeCell ref="A18:J18"/>
    <mergeCell ref="A15:J15"/>
    <mergeCell ref="A16:J16"/>
    <mergeCell ref="A17:J17"/>
    <mergeCell ref="A1:J1"/>
    <mergeCell ref="A2:J2"/>
    <mergeCell ref="A5:J5"/>
    <mergeCell ref="A6:J6"/>
    <mergeCell ref="A7:J7"/>
    <mergeCell ref="A8:J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6"/>
  <sheetViews>
    <sheetView showGridLines="0" zoomScaleNormal="100" workbookViewId="0">
      <selection activeCell="H14" sqref="H14"/>
    </sheetView>
  </sheetViews>
  <sheetFormatPr defaultRowHeight="14.5"/>
  <cols>
    <col min="2" max="2" width="53.7265625" customWidth="1"/>
    <col min="3" max="3" width="15.81640625" bestFit="1" customWidth="1"/>
    <col min="4" max="4" width="13.7265625" bestFit="1" customWidth="1"/>
    <col min="5" max="5" width="13.7265625" customWidth="1"/>
    <col min="6" max="6" width="15.453125" bestFit="1" customWidth="1"/>
    <col min="7" max="7" width="13.1796875" bestFit="1" customWidth="1"/>
  </cols>
  <sheetData>
    <row r="1" spans="1:6">
      <c r="A1" s="297"/>
      <c r="B1" s="298"/>
      <c r="C1" s="298"/>
      <c r="D1" s="298"/>
      <c r="E1" s="298"/>
      <c r="F1" s="299"/>
    </row>
    <row r="2" spans="1:6">
      <c r="A2" s="300"/>
      <c r="B2" s="208"/>
      <c r="C2" s="208"/>
      <c r="D2" s="208"/>
      <c r="E2" s="208"/>
      <c r="F2" s="301"/>
    </row>
    <row r="3" spans="1:6">
      <c r="A3" s="300"/>
      <c r="B3" s="208"/>
      <c r="C3" s="208"/>
      <c r="D3" s="208"/>
      <c r="E3" s="208"/>
      <c r="F3" s="301"/>
    </row>
    <row r="4" spans="1:6">
      <c r="A4" s="300"/>
      <c r="B4" s="208"/>
      <c r="C4" s="208"/>
      <c r="D4" s="208"/>
      <c r="E4" s="208"/>
      <c r="F4" s="301"/>
    </row>
    <row r="5" spans="1:6">
      <c r="A5" s="300"/>
      <c r="B5" s="208"/>
      <c r="C5" s="208"/>
      <c r="D5" s="208"/>
      <c r="E5" s="208"/>
      <c r="F5" s="301"/>
    </row>
    <row r="6" spans="1:6">
      <c r="A6" s="302"/>
      <c r="B6" s="303"/>
      <c r="C6" s="303"/>
      <c r="D6" s="303"/>
      <c r="E6" s="303"/>
      <c r="F6" s="304"/>
    </row>
    <row r="7" spans="1:6" ht="15.5">
      <c r="A7" s="132" t="s">
        <v>52</v>
      </c>
      <c r="B7" s="321"/>
      <c r="C7" s="321"/>
      <c r="D7" s="321"/>
      <c r="E7" s="321"/>
      <c r="F7" s="322"/>
    </row>
    <row r="8" spans="1:6" ht="15.5">
      <c r="A8" s="325" t="s">
        <v>46</v>
      </c>
      <c r="B8" s="326"/>
      <c r="C8" s="326"/>
      <c r="D8" s="326"/>
      <c r="E8" s="326"/>
      <c r="F8" s="327"/>
    </row>
    <row r="9" spans="1:6" ht="23.5" customHeight="1">
      <c r="A9" s="328" t="s">
        <v>171</v>
      </c>
      <c r="B9" s="329"/>
      <c r="C9" s="329"/>
      <c r="D9" s="329"/>
      <c r="E9" s="329"/>
      <c r="F9" s="330"/>
    </row>
    <row r="10" spans="1:6">
      <c r="A10" s="323" t="s">
        <v>77</v>
      </c>
      <c r="B10" s="312" t="s">
        <v>106</v>
      </c>
      <c r="C10" s="310" t="s">
        <v>76</v>
      </c>
      <c r="D10" s="307"/>
      <c r="E10" s="308"/>
      <c r="F10" s="309"/>
    </row>
    <row r="11" spans="1:6">
      <c r="A11" s="324"/>
      <c r="B11" s="313"/>
      <c r="C11" s="311"/>
      <c r="D11" s="23" t="s">
        <v>18</v>
      </c>
      <c r="E11" s="23" t="s">
        <v>37</v>
      </c>
      <c r="F11" s="24" t="s">
        <v>19</v>
      </c>
    </row>
    <row r="12" spans="1:6">
      <c r="A12" s="157" t="s">
        <v>9</v>
      </c>
      <c r="B12" s="158" t="s">
        <v>105</v>
      </c>
      <c r="C12" s="159">
        <v>6.16</v>
      </c>
      <c r="D12" s="26">
        <v>1</v>
      </c>
      <c r="E12" s="138">
        <v>300</v>
      </c>
      <c r="F12" s="27">
        <f t="shared" ref="F12:F17" si="0">C12*D12*E12</f>
        <v>1848</v>
      </c>
    </row>
    <row r="13" spans="1:6">
      <c r="A13" s="157" t="s">
        <v>9</v>
      </c>
      <c r="B13" s="158" t="s">
        <v>105</v>
      </c>
      <c r="C13" s="25">
        <v>6.16</v>
      </c>
      <c r="D13" s="26">
        <v>1</v>
      </c>
      <c r="E13" s="138">
        <v>5</v>
      </c>
      <c r="F13" s="27">
        <f t="shared" si="0"/>
        <v>30.8</v>
      </c>
    </row>
    <row r="14" spans="1:6">
      <c r="A14" s="157" t="s">
        <v>9</v>
      </c>
      <c r="B14" s="158" t="s">
        <v>105</v>
      </c>
      <c r="C14" s="25">
        <v>6.16</v>
      </c>
      <c r="D14" s="26">
        <v>1</v>
      </c>
      <c r="E14" s="138">
        <v>3.6</v>
      </c>
      <c r="F14" s="27">
        <f t="shared" si="0"/>
        <v>22.176000000000002</v>
      </c>
    </row>
    <row r="15" spans="1:6">
      <c r="A15" s="7">
        <v>30011</v>
      </c>
      <c r="B15" s="41" t="s">
        <v>104</v>
      </c>
      <c r="C15" s="25">
        <f>6.16</f>
        <v>6.16</v>
      </c>
      <c r="D15" s="26">
        <v>1</v>
      </c>
      <c r="E15" s="40">
        <v>300</v>
      </c>
      <c r="F15" s="27">
        <f t="shared" si="0"/>
        <v>1848</v>
      </c>
    </row>
    <row r="16" spans="1:6">
      <c r="A16" s="7">
        <v>30011</v>
      </c>
      <c r="B16" s="41" t="s">
        <v>104</v>
      </c>
      <c r="C16" s="25">
        <f>6.16</f>
        <v>6.16</v>
      </c>
      <c r="D16" s="26">
        <v>1</v>
      </c>
      <c r="E16" s="40">
        <v>5</v>
      </c>
      <c r="F16" s="27">
        <f t="shared" si="0"/>
        <v>30.8</v>
      </c>
    </row>
    <row r="17" spans="1:6">
      <c r="A17" s="7">
        <v>30011</v>
      </c>
      <c r="B17" s="41" t="s">
        <v>104</v>
      </c>
      <c r="C17" s="25">
        <f>6.16</f>
        <v>6.16</v>
      </c>
      <c r="D17" s="26">
        <v>1</v>
      </c>
      <c r="E17" s="26">
        <v>3.6</v>
      </c>
      <c r="F17" s="27">
        <f t="shared" si="0"/>
        <v>22.176000000000002</v>
      </c>
    </row>
    <row r="18" spans="1:6">
      <c r="A18" s="318"/>
      <c r="B18" s="319"/>
      <c r="C18" s="320"/>
      <c r="D18" s="42" t="s">
        <v>43</v>
      </c>
      <c r="E18" s="314">
        <f>SUM(F12:F17)</f>
        <v>3801.9519999999998</v>
      </c>
      <c r="F18" s="315"/>
    </row>
    <row r="19" spans="1:6">
      <c r="A19" s="318"/>
      <c r="B19" s="319"/>
      <c r="C19" s="319"/>
      <c r="D19" s="319"/>
      <c r="E19" s="319"/>
      <c r="F19" s="320"/>
    </row>
    <row r="20" spans="1:6" ht="27.65" customHeight="1">
      <c r="A20" s="92" t="s">
        <v>77</v>
      </c>
      <c r="B20" s="44" t="s">
        <v>107</v>
      </c>
      <c r="C20" s="44" t="s">
        <v>34</v>
      </c>
      <c r="D20" s="44" t="s">
        <v>18</v>
      </c>
      <c r="E20" s="44" t="s">
        <v>37</v>
      </c>
      <c r="F20" s="44" t="s">
        <v>19</v>
      </c>
    </row>
    <row r="21" spans="1:6" ht="13.5" customHeight="1">
      <c r="A21" s="160">
        <v>31062</v>
      </c>
      <c r="B21" s="39" t="s">
        <v>108</v>
      </c>
      <c r="C21" s="27">
        <v>5.13</v>
      </c>
      <c r="D21" s="143">
        <v>1</v>
      </c>
      <c r="E21" s="144">
        <v>300</v>
      </c>
      <c r="F21" s="27">
        <f>C21*D21*E21</f>
        <v>1539</v>
      </c>
    </row>
    <row r="22" spans="1:6" ht="13.5" customHeight="1">
      <c r="A22" s="160">
        <v>31062</v>
      </c>
      <c r="B22" s="39" t="s">
        <v>108</v>
      </c>
      <c r="C22" s="27">
        <v>5.13</v>
      </c>
      <c r="D22" s="143">
        <v>1</v>
      </c>
      <c r="E22" s="144">
        <v>5</v>
      </c>
      <c r="F22" s="27">
        <f>C22*D22*E22</f>
        <v>25.65</v>
      </c>
    </row>
    <row r="23" spans="1:6" ht="13.9" customHeight="1">
      <c r="A23" s="160">
        <v>31062</v>
      </c>
      <c r="B23" s="39" t="s">
        <v>108</v>
      </c>
      <c r="C23" s="27">
        <v>5.13</v>
      </c>
      <c r="D23" s="143">
        <v>1</v>
      </c>
      <c r="E23" s="144">
        <v>3.6</v>
      </c>
      <c r="F23" s="27">
        <f>C23*D23*E23</f>
        <v>18.468</v>
      </c>
    </row>
    <row r="24" spans="1:6">
      <c r="B24" s="45"/>
      <c r="C24" s="47"/>
      <c r="D24" s="127" t="s">
        <v>43</v>
      </c>
      <c r="E24" s="316">
        <f xml:space="preserve"> SUM(F21:F23)</f>
        <v>1583.1180000000002</v>
      </c>
      <c r="F24" s="317"/>
    </row>
    <row r="25" spans="1:6">
      <c r="B25" s="305"/>
      <c r="C25" s="305"/>
      <c r="D25" s="305"/>
      <c r="E25" s="305"/>
      <c r="F25" s="306"/>
    </row>
    <row r="26" spans="1:6">
      <c r="B26" s="45"/>
      <c r="C26" s="47"/>
      <c r="D26" s="48" t="s">
        <v>33</v>
      </c>
      <c r="E26" s="49"/>
      <c r="F26" s="43">
        <f xml:space="preserve"> (2*(E18+E24))</f>
        <v>10770.14</v>
      </c>
    </row>
    <row r="27" spans="1:6">
      <c r="B27" s="45"/>
      <c r="C27" s="47"/>
      <c r="D27" s="48" t="s">
        <v>102</v>
      </c>
      <c r="E27" s="49"/>
      <c r="F27" s="24">
        <f xml:space="preserve"> ((F26*32.31)/100)</f>
        <v>3479.832234</v>
      </c>
    </row>
    <row r="28" spans="1:6">
      <c r="B28" s="45"/>
      <c r="C28" s="47"/>
      <c r="D28" s="48" t="s">
        <v>25</v>
      </c>
      <c r="E28" s="50"/>
      <c r="F28" s="24">
        <f xml:space="preserve"> (F26+F27)</f>
        <v>14249.972233999999</v>
      </c>
    </row>
    <row r="29" spans="1:6">
      <c r="B29" s="18"/>
      <c r="C29" s="16"/>
      <c r="D29" s="18"/>
      <c r="E29" s="18"/>
      <c r="F29" s="16"/>
    </row>
    <row r="30" spans="1:6" ht="14.65" customHeight="1">
      <c r="B30" s="9"/>
      <c r="C30" s="9"/>
      <c r="D30" s="9"/>
      <c r="E30" s="9"/>
      <c r="F30" s="9"/>
    </row>
    <row r="31" spans="1:6" ht="15.4" customHeight="1">
      <c r="A31" s="208"/>
      <c r="B31" s="208"/>
      <c r="C31" s="208"/>
      <c r="D31" s="208"/>
      <c r="E31" s="208"/>
      <c r="F31" s="208"/>
    </row>
    <row r="32" spans="1:6" ht="15.4" customHeight="1">
      <c r="A32" s="208" t="s">
        <v>95</v>
      </c>
      <c r="B32" s="208"/>
      <c r="C32" s="208"/>
      <c r="D32" s="208"/>
      <c r="E32" s="208"/>
      <c r="F32" s="208"/>
    </row>
    <row r="33" spans="1:6">
      <c r="A33" s="208" t="s">
        <v>100</v>
      </c>
      <c r="B33" s="208"/>
      <c r="C33" s="208"/>
      <c r="D33" s="208"/>
      <c r="E33" s="208"/>
      <c r="F33" s="208"/>
    </row>
    <row r="34" spans="1:6">
      <c r="A34" s="208" t="s">
        <v>92</v>
      </c>
      <c r="B34" s="208"/>
      <c r="C34" s="208"/>
      <c r="D34" s="208"/>
      <c r="E34" s="208"/>
      <c r="F34" s="208"/>
    </row>
    <row r="35" spans="1:6">
      <c r="A35" s="208"/>
      <c r="B35" s="208"/>
      <c r="C35" s="208"/>
      <c r="D35" s="208"/>
      <c r="E35" s="208"/>
      <c r="F35" s="208"/>
    </row>
    <row r="36" spans="1:6">
      <c r="C36" s="17"/>
      <c r="F36" s="17"/>
    </row>
  </sheetData>
  <mergeCells count="18">
    <mergeCell ref="A35:F35"/>
    <mergeCell ref="A10:A11"/>
    <mergeCell ref="A8:F8"/>
    <mergeCell ref="A9:F9"/>
    <mergeCell ref="A31:F31"/>
    <mergeCell ref="A32:F32"/>
    <mergeCell ref="A33:F33"/>
    <mergeCell ref="A34:F34"/>
    <mergeCell ref="A1:F6"/>
    <mergeCell ref="B25:F25"/>
    <mergeCell ref="D10:F10"/>
    <mergeCell ref="C10:C11"/>
    <mergeCell ref="B10:B11"/>
    <mergeCell ref="E18:F18"/>
    <mergeCell ref="E24:F24"/>
    <mergeCell ref="A18:C18"/>
    <mergeCell ref="B7:F7"/>
    <mergeCell ref="A19:F19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0"/>
  <sheetViews>
    <sheetView showGridLines="0" zoomScaleNormal="100" workbookViewId="0">
      <selection activeCell="A16" sqref="A16:E16"/>
    </sheetView>
  </sheetViews>
  <sheetFormatPr defaultRowHeight="14.5"/>
  <cols>
    <col min="1" max="1" width="35.26953125" customWidth="1"/>
    <col min="2" max="2" width="9.26953125" bestFit="1" customWidth="1"/>
    <col min="3" max="3" width="16.453125" bestFit="1" customWidth="1"/>
    <col min="4" max="4" width="13.54296875" bestFit="1" customWidth="1"/>
    <col min="5" max="5" width="13.1796875" bestFit="1" customWidth="1"/>
  </cols>
  <sheetData>
    <row r="1" spans="1:5">
      <c r="A1" s="101"/>
      <c r="B1" s="102"/>
      <c r="C1" s="102"/>
      <c r="D1" s="102"/>
      <c r="E1" s="103"/>
    </row>
    <row r="2" spans="1:5">
      <c r="A2" s="104"/>
      <c r="E2" s="105"/>
    </row>
    <row r="3" spans="1:5">
      <c r="A3" s="104"/>
      <c r="E3" s="105"/>
    </row>
    <row r="4" spans="1:5">
      <c r="A4" s="104"/>
      <c r="E4" s="105"/>
    </row>
    <row r="5" spans="1:5">
      <c r="A5" s="106"/>
      <c r="B5" s="107"/>
      <c r="C5" s="107"/>
      <c r="D5" s="107"/>
      <c r="E5" s="108"/>
    </row>
    <row r="6" spans="1:5" ht="15.5">
      <c r="A6" s="331" t="s">
        <v>131</v>
      </c>
      <c r="B6" s="332"/>
      <c r="C6" s="332"/>
      <c r="D6" s="332"/>
      <c r="E6" s="333"/>
    </row>
    <row r="7" spans="1:5" ht="15.5">
      <c r="A7" s="339" t="s">
        <v>44</v>
      </c>
      <c r="B7" s="340"/>
      <c r="C7" s="340"/>
      <c r="D7" s="340"/>
      <c r="E7" s="341"/>
    </row>
    <row r="8" spans="1:5" ht="23.5" customHeight="1">
      <c r="A8" s="328" t="s">
        <v>169</v>
      </c>
      <c r="B8" s="329"/>
      <c r="C8" s="329"/>
      <c r="D8" s="329"/>
      <c r="E8" s="330"/>
    </row>
    <row r="9" spans="1:5" ht="23.5" customHeight="1">
      <c r="A9" s="348"/>
      <c r="B9" s="349"/>
      <c r="C9" s="349"/>
      <c r="D9" s="349"/>
      <c r="E9" s="350"/>
    </row>
    <row r="10" spans="1:5">
      <c r="A10" s="342" t="s">
        <v>16</v>
      </c>
      <c r="B10" s="342" t="s">
        <v>10</v>
      </c>
      <c r="C10" s="344" t="s">
        <v>17</v>
      </c>
      <c r="D10" s="346"/>
      <c r="E10" s="347"/>
    </row>
    <row r="11" spans="1:5">
      <c r="A11" s="343"/>
      <c r="B11" s="343"/>
      <c r="C11" s="345"/>
      <c r="D11" s="23" t="s">
        <v>18</v>
      </c>
      <c r="E11" s="24" t="s">
        <v>19</v>
      </c>
    </row>
    <row r="12" spans="1:5">
      <c r="A12" s="334" t="s">
        <v>20</v>
      </c>
      <c r="B12" s="335"/>
      <c r="C12" s="335"/>
      <c r="D12" s="335"/>
      <c r="E12" s="338"/>
    </row>
    <row r="13" spans="1:5">
      <c r="A13" s="39" t="s">
        <v>109</v>
      </c>
      <c r="B13" s="138" t="s">
        <v>21</v>
      </c>
      <c r="C13" s="25">
        <v>20124.810000000001</v>
      </c>
      <c r="D13" s="26">
        <v>1</v>
      </c>
      <c r="E13" s="27">
        <f t="shared" ref="E13" si="0">(C13*D13)</f>
        <v>20124.810000000001</v>
      </c>
    </row>
    <row r="14" spans="1:5">
      <c r="A14" s="121"/>
      <c r="B14" s="122"/>
      <c r="C14" s="28" t="s">
        <v>6</v>
      </c>
      <c r="D14" s="123" t="s">
        <v>42</v>
      </c>
      <c r="E14" s="120">
        <f>SUM(E13:E13)</f>
        <v>20124.810000000001</v>
      </c>
    </row>
    <row r="15" spans="1:5">
      <c r="A15" s="334" t="s">
        <v>22</v>
      </c>
      <c r="B15" s="335"/>
      <c r="C15" s="335"/>
      <c r="D15" s="335"/>
      <c r="E15" s="336"/>
    </row>
    <row r="16" spans="1:5">
      <c r="A16" s="39"/>
      <c r="B16" s="139"/>
      <c r="C16" s="140"/>
      <c r="D16" s="141"/>
      <c r="E16" s="27"/>
    </row>
    <row r="17" spans="1:12">
      <c r="A17" s="124"/>
      <c r="B17" s="125"/>
      <c r="C17" s="126"/>
      <c r="D17" s="29" t="s">
        <v>42</v>
      </c>
      <c r="E17" s="24">
        <f>SUM(E16:E16)</f>
        <v>0</v>
      </c>
    </row>
    <row r="18" spans="1:12">
      <c r="A18" s="334" t="s">
        <v>23</v>
      </c>
      <c r="B18" s="335"/>
      <c r="C18" s="335"/>
      <c r="D18" s="335"/>
      <c r="E18" s="336"/>
    </row>
    <row r="19" spans="1:12">
      <c r="A19" s="142" t="s">
        <v>24</v>
      </c>
      <c r="B19" s="139" t="s">
        <v>21</v>
      </c>
      <c r="C19" s="140">
        <v>3477.29</v>
      </c>
      <c r="D19" s="141">
        <v>2</v>
      </c>
      <c r="E19" s="27">
        <f>(C19*D19)</f>
        <v>6954.58</v>
      </c>
    </row>
    <row r="20" spans="1:12">
      <c r="A20" s="30"/>
      <c r="B20" s="30"/>
      <c r="C20" s="28"/>
      <c r="D20" s="31" t="s">
        <v>42</v>
      </c>
      <c r="E20" s="24">
        <f>E19</f>
        <v>6954.58</v>
      </c>
    </row>
    <row r="21" spans="1:12">
      <c r="A21" s="32"/>
      <c r="B21" s="32"/>
      <c r="C21" s="33"/>
      <c r="D21" s="29" t="s">
        <v>33</v>
      </c>
      <c r="E21" s="24">
        <f>(E14+E17+E20)</f>
        <v>27079.39</v>
      </c>
    </row>
    <row r="22" spans="1:12">
      <c r="A22" s="32"/>
      <c r="B22" s="32"/>
      <c r="C22" s="33"/>
      <c r="D22" s="29" t="s">
        <v>102</v>
      </c>
      <c r="E22" s="24">
        <f xml:space="preserve"> ((E21*32.31)/100)</f>
        <v>8749.3509090000007</v>
      </c>
    </row>
    <row r="23" spans="1:12">
      <c r="A23" s="34"/>
      <c r="B23" s="34"/>
      <c r="C23" s="35"/>
      <c r="D23" s="36" t="s">
        <v>25</v>
      </c>
      <c r="E23" s="22">
        <f>(E21+E22)</f>
        <v>35828.740909</v>
      </c>
    </row>
    <row r="24" spans="1:12">
      <c r="A24" s="1"/>
      <c r="B24" s="1"/>
      <c r="C24" s="37"/>
      <c r="D24" s="1"/>
      <c r="E24" s="38"/>
    </row>
    <row r="25" spans="1:12">
      <c r="A25" s="337"/>
      <c r="B25" s="337"/>
      <c r="C25" s="337"/>
      <c r="D25" s="337"/>
      <c r="E25" s="337"/>
    </row>
    <row r="26" spans="1:12" ht="57.75" customHeight="1"/>
    <row r="27" spans="1:12" ht="15.5">
      <c r="A27" s="226" t="s">
        <v>96</v>
      </c>
      <c r="B27" s="226"/>
      <c r="C27" s="226"/>
      <c r="D27" s="226"/>
      <c r="E27" s="226"/>
      <c r="F27" s="9"/>
      <c r="G27" s="9"/>
      <c r="H27" s="9"/>
      <c r="I27" s="9"/>
      <c r="J27" s="9"/>
      <c r="K27" s="9"/>
      <c r="L27" s="9"/>
    </row>
    <row r="28" spans="1:12" ht="15.5">
      <c r="A28" s="208" t="s">
        <v>100</v>
      </c>
      <c r="B28" s="208"/>
      <c r="C28" s="208"/>
      <c r="D28" s="208"/>
      <c r="E28" s="208"/>
      <c r="F28" s="8"/>
      <c r="G28" s="8"/>
      <c r="H28" s="8"/>
      <c r="I28" s="8"/>
      <c r="J28" s="8"/>
      <c r="K28" s="8"/>
      <c r="L28" s="8"/>
    </row>
    <row r="29" spans="1:12" ht="15.5">
      <c r="A29" s="208" t="s">
        <v>92</v>
      </c>
      <c r="B29" s="208"/>
      <c r="C29" s="208"/>
      <c r="D29" s="208"/>
      <c r="E29" s="208"/>
      <c r="F29" s="8"/>
      <c r="G29" s="8"/>
      <c r="H29" s="8"/>
      <c r="I29" s="8"/>
      <c r="J29" s="8"/>
      <c r="K29" s="8"/>
      <c r="L29" s="8"/>
    </row>
    <row r="30" spans="1:12">
      <c r="A30" s="208"/>
      <c r="B30" s="208"/>
      <c r="C30" s="208"/>
      <c r="D30" s="208"/>
      <c r="E30" s="208"/>
    </row>
  </sheetData>
  <mergeCells count="16">
    <mergeCell ref="A6:E6"/>
    <mergeCell ref="A30:E30"/>
    <mergeCell ref="A27:E27"/>
    <mergeCell ref="A28:E28"/>
    <mergeCell ref="A29:E29"/>
    <mergeCell ref="A15:E15"/>
    <mergeCell ref="A18:E18"/>
    <mergeCell ref="A25:E25"/>
    <mergeCell ref="A12:E12"/>
    <mergeCell ref="A7:E7"/>
    <mergeCell ref="A10:A11"/>
    <mergeCell ref="B10:B11"/>
    <mergeCell ref="C10:C11"/>
    <mergeCell ref="D10:E10"/>
    <mergeCell ref="A8:E8"/>
    <mergeCell ref="A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7"/>
  <sheetViews>
    <sheetView showGridLines="0" topLeftCell="A9" zoomScaleNormal="100" workbookViewId="0">
      <selection activeCell="G19" sqref="G19"/>
    </sheetView>
  </sheetViews>
  <sheetFormatPr defaultRowHeight="14.5"/>
  <cols>
    <col min="1" max="1" width="55.54296875" customWidth="1"/>
    <col min="2" max="2" width="9.26953125" bestFit="1" customWidth="1"/>
    <col min="3" max="3" width="16.453125" bestFit="1" customWidth="1"/>
    <col min="4" max="4" width="14.81640625" customWidth="1"/>
    <col min="5" max="5" width="15.1796875" customWidth="1"/>
  </cols>
  <sheetData>
    <row r="1" spans="1:5">
      <c r="A1" s="101"/>
      <c r="B1" s="102"/>
      <c r="C1" s="102"/>
      <c r="D1" s="102"/>
      <c r="E1" s="103"/>
    </row>
    <row r="2" spans="1:5">
      <c r="A2" s="104"/>
      <c r="E2" s="105"/>
    </row>
    <row r="3" spans="1:5">
      <c r="A3" s="104"/>
      <c r="E3" s="105"/>
    </row>
    <row r="4" spans="1:5">
      <c r="A4" s="104"/>
      <c r="E4" s="105"/>
    </row>
    <row r="5" spans="1:5">
      <c r="A5" s="106"/>
      <c r="B5" s="107"/>
      <c r="C5" s="107"/>
      <c r="D5" s="107"/>
      <c r="E5" s="108"/>
    </row>
    <row r="6" spans="1:5">
      <c r="A6" s="351" t="s">
        <v>130</v>
      </c>
      <c r="B6" s="352"/>
      <c r="C6" s="352"/>
      <c r="D6" s="352"/>
      <c r="E6" s="353"/>
    </row>
    <row r="7" spans="1:5" ht="15.5">
      <c r="A7" s="356" t="s">
        <v>45</v>
      </c>
      <c r="B7" s="356"/>
      <c r="C7" s="356"/>
      <c r="D7" s="356"/>
      <c r="E7" s="356"/>
    </row>
    <row r="8" spans="1:5" ht="23.5" customHeight="1">
      <c r="A8" s="328" t="s">
        <v>170</v>
      </c>
      <c r="B8" s="329"/>
      <c r="C8" s="329"/>
      <c r="D8" s="329"/>
      <c r="E8" s="330"/>
    </row>
    <row r="9" spans="1:5" ht="23.5" customHeight="1">
      <c r="A9" s="348"/>
      <c r="B9" s="360"/>
      <c r="C9" s="360"/>
      <c r="D9" s="360"/>
      <c r="E9" s="361"/>
    </row>
    <row r="10" spans="1:5">
      <c r="A10" s="357" t="s">
        <v>16</v>
      </c>
      <c r="B10" s="357" t="s">
        <v>10</v>
      </c>
      <c r="C10" s="358" t="s">
        <v>17</v>
      </c>
      <c r="D10" s="342" t="s">
        <v>18</v>
      </c>
      <c r="E10" s="344" t="s">
        <v>19</v>
      </c>
    </row>
    <row r="11" spans="1:5">
      <c r="A11" s="357"/>
      <c r="B11" s="357"/>
      <c r="C11" s="358"/>
      <c r="D11" s="343"/>
      <c r="E11" s="345"/>
    </row>
    <row r="12" spans="1:5">
      <c r="A12" s="346" t="s">
        <v>26</v>
      </c>
      <c r="B12" s="359"/>
      <c r="C12" s="359"/>
      <c r="D12" s="359"/>
      <c r="E12" s="347"/>
    </row>
    <row r="13" spans="1:5">
      <c r="A13" s="135" t="s">
        <v>27</v>
      </c>
      <c r="B13" s="136" t="s">
        <v>21</v>
      </c>
      <c r="C13" s="25">
        <v>3452.25</v>
      </c>
      <c r="D13" s="137">
        <v>2</v>
      </c>
      <c r="E13" s="25">
        <f xml:space="preserve"> (C13*D13)</f>
        <v>6904.5</v>
      </c>
    </row>
    <row r="14" spans="1:5">
      <c r="A14" s="135" t="s">
        <v>40</v>
      </c>
      <c r="B14" s="136" t="s">
        <v>21</v>
      </c>
      <c r="C14" s="25">
        <v>258.11</v>
      </c>
      <c r="D14" s="137">
        <v>2</v>
      </c>
      <c r="E14" s="25">
        <f t="shared" ref="E14:E17" si="0" xml:space="preserve"> (C14*D14)</f>
        <v>516.22</v>
      </c>
    </row>
    <row r="15" spans="1:5">
      <c r="A15" s="135" t="s">
        <v>29</v>
      </c>
      <c r="B15" s="136" t="s">
        <v>21</v>
      </c>
      <c r="C15" s="25">
        <v>196.31</v>
      </c>
      <c r="D15" s="137">
        <v>2</v>
      </c>
      <c r="E15" s="25">
        <f t="shared" si="0"/>
        <v>392.62</v>
      </c>
    </row>
    <row r="16" spans="1:5">
      <c r="A16" s="135" t="s">
        <v>30</v>
      </c>
      <c r="B16" s="136" t="s">
        <v>31</v>
      </c>
      <c r="C16" s="25">
        <v>222.45</v>
      </c>
      <c r="D16" s="137">
        <v>6</v>
      </c>
      <c r="E16" s="25">
        <f xml:space="preserve"> (C16*D16)</f>
        <v>1334.6999999999998</v>
      </c>
    </row>
    <row r="17" spans="1:5">
      <c r="A17" s="135" t="s">
        <v>32</v>
      </c>
      <c r="B17" s="136" t="s">
        <v>28</v>
      </c>
      <c r="C17" s="25">
        <v>391.97</v>
      </c>
      <c r="D17" s="137">
        <f>7.5*3</f>
        <v>22.5</v>
      </c>
      <c r="E17" s="25">
        <f t="shared" si="0"/>
        <v>8819.3250000000007</v>
      </c>
    </row>
    <row r="18" spans="1:5">
      <c r="A18" s="45" t="s">
        <v>6</v>
      </c>
      <c r="B18" s="52"/>
      <c r="C18" s="46"/>
      <c r="D18" s="53" t="s">
        <v>33</v>
      </c>
      <c r="E18" s="51">
        <f>SUM(E13:E17)</f>
        <v>17967.365000000002</v>
      </c>
    </row>
    <row r="19" spans="1:5">
      <c r="A19" s="45"/>
      <c r="B19" s="45"/>
      <c r="C19" s="47"/>
      <c r="D19" s="54" t="s">
        <v>102</v>
      </c>
      <c r="E19" s="51">
        <f xml:space="preserve"> ((E18*32.31)/100)</f>
        <v>5805.2556315000002</v>
      </c>
    </row>
    <row r="20" spans="1:5">
      <c r="A20" s="45"/>
      <c r="B20" s="45"/>
      <c r="C20" s="47"/>
      <c r="D20" s="53" t="s">
        <v>25</v>
      </c>
      <c r="E20" s="51">
        <f>(E18+E19)</f>
        <v>23772.620631500002</v>
      </c>
    </row>
    <row r="21" spans="1:5">
      <c r="A21" s="55"/>
      <c r="B21" s="55"/>
      <c r="C21" s="35"/>
      <c r="D21" s="55"/>
      <c r="E21" s="35"/>
    </row>
    <row r="22" spans="1:5">
      <c r="A22" s="354"/>
      <c r="B22" s="354"/>
      <c r="C22" s="354"/>
      <c r="D22" s="354"/>
      <c r="E22" s="354"/>
    </row>
    <row r="23" spans="1:5" ht="115.5" customHeight="1">
      <c r="A23" s="1"/>
      <c r="B23" s="1"/>
      <c r="C23" s="37"/>
      <c r="D23" s="1"/>
      <c r="E23" s="37"/>
    </row>
    <row r="24" spans="1:5">
      <c r="A24" s="355" t="s">
        <v>97</v>
      </c>
      <c r="B24" s="355"/>
      <c r="C24" s="355"/>
      <c r="D24" s="355"/>
      <c r="E24" s="355"/>
    </row>
    <row r="25" spans="1:5">
      <c r="A25" s="208" t="s">
        <v>101</v>
      </c>
      <c r="B25" s="208"/>
      <c r="C25" s="208"/>
      <c r="D25" s="208"/>
      <c r="E25" s="208"/>
    </row>
    <row r="26" spans="1:5">
      <c r="A26" s="208" t="s">
        <v>92</v>
      </c>
      <c r="B26" s="208"/>
      <c r="C26" s="208"/>
      <c r="D26" s="208"/>
      <c r="E26" s="208"/>
    </row>
    <row r="27" spans="1:5">
      <c r="A27" s="207"/>
      <c r="B27" s="207"/>
      <c r="C27" s="207"/>
      <c r="D27" s="207"/>
      <c r="E27" s="207"/>
    </row>
  </sheetData>
  <mergeCells count="15">
    <mergeCell ref="A6:E6"/>
    <mergeCell ref="A27:E27"/>
    <mergeCell ref="A22:E22"/>
    <mergeCell ref="A24:E24"/>
    <mergeCell ref="A25:E25"/>
    <mergeCell ref="A26:E26"/>
    <mergeCell ref="A7:E7"/>
    <mergeCell ref="A10:A11"/>
    <mergeCell ref="B10:B11"/>
    <mergeCell ref="C10:C11"/>
    <mergeCell ref="A12:E12"/>
    <mergeCell ref="A8:E8"/>
    <mergeCell ref="A9:E9"/>
    <mergeCell ref="D10:D11"/>
    <mergeCell ref="E10:E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U32"/>
  <sheetViews>
    <sheetView showGridLines="0" topLeftCell="A14" zoomScale="90" zoomScaleNormal="90" workbookViewId="0">
      <selection activeCell="F28" sqref="F28"/>
    </sheetView>
  </sheetViews>
  <sheetFormatPr defaultRowHeight="14.5"/>
  <cols>
    <col min="1" max="1" width="5.54296875" style="56" customWidth="1"/>
    <col min="2" max="2" width="38.36328125" style="84" customWidth="1"/>
    <col min="3" max="4" width="20.6328125" style="84" customWidth="1"/>
    <col min="5" max="5" width="20.6328125" style="89" customWidth="1"/>
    <col min="6" max="6" width="20.6328125" style="91" customWidth="1"/>
  </cols>
  <sheetData>
    <row r="1" spans="1:10">
      <c r="A1" s="362"/>
      <c r="B1" s="363"/>
      <c r="C1" s="363"/>
      <c r="D1" s="363"/>
      <c r="E1" s="363"/>
      <c r="F1" s="364"/>
    </row>
    <row r="2" spans="1:10">
      <c r="A2" s="228"/>
      <c r="B2" s="207"/>
      <c r="C2" s="207"/>
      <c r="D2" s="207"/>
      <c r="E2" s="207"/>
      <c r="F2" s="229"/>
    </row>
    <row r="3" spans="1:10">
      <c r="A3" s="228"/>
      <c r="B3" s="207"/>
      <c r="C3" s="207"/>
      <c r="D3" s="207"/>
      <c r="E3" s="207"/>
      <c r="F3" s="229"/>
    </row>
    <row r="4" spans="1:10">
      <c r="A4" s="228"/>
      <c r="B4" s="207"/>
      <c r="C4" s="207"/>
      <c r="D4" s="207"/>
      <c r="E4" s="207"/>
      <c r="F4" s="229"/>
    </row>
    <row r="5" spans="1:10">
      <c r="A5" s="228"/>
      <c r="B5" s="207"/>
      <c r="C5" s="207"/>
      <c r="D5" s="207"/>
      <c r="E5" s="207"/>
      <c r="F5" s="229"/>
    </row>
    <row r="6" spans="1:10">
      <c r="A6" s="228"/>
      <c r="B6" s="207"/>
      <c r="C6" s="207"/>
      <c r="D6" s="207"/>
      <c r="E6" s="207"/>
      <c r="F6" s="229"/>
    </row>
    <row r="7" spans="1:10" ht="15.5">
      <c r="A7" s="288"/>
      <c r="B7" s="289"/>
      <c r="C7" s="289"/>
      <c r="D7" s="289"/>
      <c r="E7" s="289"/>
      <c r="F7" s="290"/>
    </row>
    <row r="8" spans="1:10" ht="15.5">
      <c r="A8" s="288"/>
      <c r="B8" s="289"/>
      <c r="C8" s="289"/>
      <c r="D8" s="289"/>
      <c r="E8" s="289"/>
      <c r="F8" s="290"/>
    </row>
    <row r="9" spans="1:10" ht="15.5">
      <c r="A9" s="288" t="s">
        <v>69</v>
      </c>
      <c r="B9" s="289"/>
      <c r="C9" s="289"/>
      <c r="D9" s="289"/>
      <c r="E9" s="289"/>
      <c r="F9" s="290"/>
    </row>
    <row r="10" spans="1:10" ht="15.5">
      <c r="A10" s="288"/>
      <c r="B10" s="289"/>
      <c r="C10" s="289"/>
      <c r="D10" s="289"/>
      <c r="E10" s="289"/>
      <c r="F10" s="290"/>
    </row>
    <row r="11" spans="1:10">
      <c r="A11" s="369"/>
      <c r="B11" s="370"/>
      <c r="C11" s="370"/>
      <c r="D11" s="370"/>
      <c r="E11" s="370"/>
      <c r="F11" s="371"/>
    </row>
    <row r="12" spans="1:10" ht="23.15" customHeight="1">
      <c r="A12" s="96" t="s">
        <v>13</v>
      </c>
      <c r="B12" s="94" t="s">
        <v>70</v>
      </c>
      <c r="C12" s="94" t="s">
        <v>71</v>
      </c>
      <c r="D12" s="94" t="s">
        <v>98</v>
      </c>
      <c r="E12" s="19" t="s">
        <v>75</v>
      </c>
      <c r="F12" s="146" t="s">
        <v>72</v>
      </c>
      <c r="G12" s="84"/>
      <c r="H12" s="84"/>
      <c r="I12" s="84"/>
      <c r="J12" s="84"/>
    </row>
    <row r="13" spans="1:10" ht="16.5" customHeight="1">
      <c r="A13" s="96">
        <f>1</f>
        <v>1</v>
      </c>
      <c r="B13" s="93" t="str">
        <f>ORÇAMENTO!A10</f>
        <v>LOCAL: COMPLEXO DE REPRESAS MONSENHOR SOUZA</v>
      </c>
      <c r="C13" s="97">
        <v>0</v>
      </c>
      <c r="D13" s="97">
        <v>1</v>
      </c>
      <c r="E13" s="14">
        <f>ORÇAMENTO!J17</f>
        <v>149091.92833333334</v>
      </c>
      <c r="F13" s="98">
        <f t="shared" ref="F13:F18" si="0">E13/$E$19</f>
        <v>0.15454662839049554</v>
      </c>
      <c r="G13" s="84"/>
      <c r="H13" s="84"/>
      <c r="I13" s="84"/>
      <c r="J13" s="84"/>
    </row>
    <row r="14" spans="1:10" ht="16.5" customHeight="1">
      <c r="A14" s="96">
        <f>A13+1</f>
        <v>2</v>
      </c>
      <c r="B14" s="93" t="str">
        <f>ORÇAMENTO!A18</f>
        <v>LOCAL: COMPLEXO DE REPRESAS DA BICA</v>
      </c>
      <c r="C14" s="97">
        <v>1</v>
      </c>
      <c r="D14" s="97">
        <v>0</v>
      </c>
      <c r="E14" s="14">
        <f>ORÇAMENTO!J25</f>
        <v>602089.55204713496</v>
      </c>
      <c r="F14" s="98">
        <f t="shared" si="0"/>
        <v>0.62411769234072323</v>
      </c>
      <c r="G14" s="84"/>
      <c r="H14" s="84"/>
      <c r="I14" s="84"/>
      <c r="J14" s="84"/>
    </row>
    <row r="15" spans="1:10" ht="16.5" customHeight="1">
      <c r="A15" s="96">
        <f t="shared" ref="A15:A18" si="1">A14+1</f>
        <v>3</v>
      </c>
      <c r="B15" s="93" t="str">
        <f>ORÇAMENTO!A26</f>
        <v>LOCAL: REPRESA CLUBE DO POVO</v>
      </c>
      <c r="C15" s="97">
        <v>0</v>
      </c>
      <c r="D15" s="97">
        <v>1</v>
      </c>
      <c r="E15" s="14">
        <f>ORÇAMENTO!J33</f>
        <v>103843.595</v>
      </c>
      <c r="F15" s="98">
        <f t="shared" si="0"/>
        <v>0.10764283262415908</v>
      </c>
      <c r="G15" s="84"/>
      <c r="H15" s="84"/>
      <c r="I15" s="84"/>
      <c r="J15" s="84"/>
    </row>
    <row r="16" spans="1:10" ht="16.5" customHeight="1">
      <c r="A16" s="96">
        <f t="shared" si="1"/>
        <v>4</v>
      </c>
      <c r="B16" s="93" t="str">
        <f>ORÇAMENTO!D35</f>
        <v>MOBILIZAÇÃO/DESMOBILIZAÇÃO DE EQUIPAMENTOS</v>
      </c>
      <c r="C16" s="97">
        <v>1</v>
      </c>
      <c r="D16" s="97">
        <v>0</v>
      </c>
      <c r="E16" s="14">
        <f>ORÇAMENTO!J35</f>
        <v>14249.972233999999</v>
      </c>
      <c r="F16" s="98">
        <f t="shared" si="0"/>
        <v>1.4771323894202392E-2</v>
      </c>
      <c r="G16" s="84"/>
      <c r="H16" s="84"/>
      <c r="I16" s="84"/>
      <c r="J16" s="84"/>
    </row>
    <row r="17" spans="1:21" ht="16.5" customHeight="1">
      <c r="A17" s="96">
        <f t="shared" si="1"/>
        <v>5</v>
      </c>
      <c r="B17" s="93" t="str">
        <f>ORÇAMENTO!D36</f>
        <v>CANTEIRO DE OBRAS</v>
      </c>
      <c r="C17" s="97">
        <v>1</v>
      </c>
      <c r="D17" s="97">
        <v>0</v>
      </c>
      <c r="E17" s="14">
        <f>ORÇAMENTO!J36</f>
        <v>23772.620631500002</v>
      </c>
      <c r="F17" s="98">
        <f t="shared" si="0"/>
        <v>2.4642369360134204E-2</v>
      </c>
      <c r="G17" s="84"/>
      <c r="H17" s="84"/>
      <c r="I17" s="84"/>
      <c r="J17" s="84"/>
    </row>
    <row r="18" spans="1:21" ht="16.5" customHeight="1">
      <c r="A18" s="96">
        <f t="shared" si="1"/>
        <v>6</v>
      </c>
      <c r="B18" s="93" t="str">
        <f>ORÇAMENTO!D39</f>
        <v xml:space="preserve">ADMINISTRAÇÃO </v>
      </c>
      <c r="C18" s="97">
        <v>0.5</v>
      </c>
      <c r="D18" s="97">
        <v>0.5</v>
      </c>
      <c r="E18" s="14">
        <f>ORÇAMENTO!J39</f>
        <v>71657.481818</v>
      </c>
      <c r="F18" s="98">
        <f t="shared" si="0"/>
        <v>7.427915339028561E-2</v>
      </c>
      <c r="G18" s="84"/>
      <c r="H18" s="84"/>
      <c r="I18" s="84"/>
      <c r="J18" s="84"/>
    </row>
    <row r="19" spans="1:21" ht="16.5" customHeight="1">
      <c r="A19" s="365" t="s">
        <v>73</v>
      </c>
      <c r="B19" s="366"/>
      <c r="C19" s="99">
        <f>C13*$E$13+C14*$E$14+C15*$E$15+C16*$E$16+C17*$E$17+C18*$E$18</f>
        <v>675940.88582163502</v>
      </c>
      <c r="D19" s="99">
        <f>D13*$E$13+D14*$E$14+D15*$E$15+D16*$E$16+D17*$E$17+D18*$E$18</f>
        <v>288764.26424233336</v>
      </c>
      <c r="E19" s="367">
        <f>SUM(E13:E18)</f>
        <v>964705.15006396826</v>
      </c>
      <c r="F19" s="368">
        <f>SUM(F13:F18)</f>
        <v>1</v>
      </c>
      <c r="G19" s="84"/>
      <c r="H19" s="84"/>
      <c r="I19" s="84"/>
      <c r="J19" s="84"/>
    </row>
    <row r="20" spans="1:21" ht="16.5" customHeight="1">
      <c r="A20" s="365" t="s">
        <v>74</v>
      </c>
      <c r="B20" s="366"/>
      <c r="C20" s="100">
        <f>C19/$E$19</f>
        <v>0.70067096229020265</v>
      </c>
      <c r="D20" s="100">
        <f>D19/$E$19</f>
        <v>0.29932903770979746</v>
      </c>
      <c r="E20" s="367"/>
      <c r="F20" s="368"/>
      <c r="G20" s="84"/>
      <c r="H20" s="84"/>
      <c r="I20" s="84"/>
      <c r="J20" s="84"/>
    </row>
    <row r="21" spans="1:21">
      <c r="A21" s="85"/>
      <c r="B21" s="86"/>
      <c r="C21" s="86"/>
      <c r="D21" s="86"/>
      <c r="E21" s="87"/>
      <c r="F21" s="88"/>
      <c r="G21" s="84"/>
      <c r="H21" s="84"/>
      <c r="I21" s="84"/>
      <c r="J21" s="84"/>
    </row>
    <row r="22" spans="1:21">
      <c r="A22" s="373"/>
      <c r="B22" s="374"/>
      <c r="C22" s="374"/>
      <c r="D22" s="374"/>
      <c r="E22" s="374"/>
      <c r="F22" s="375"/>
      <c r="G22" s="84"/>
      <c r="H22" s="84"/>
      <c r="I22" s="84"/>
      <c r="J22" s="84"/>
    </row>
    <row r="23" spans="1:21">
      <c r="A23" s="276"/>
      <c r="B23" s="277"/>
      <c r="C23" s="277"/>
      <c r="D23" s="277"/>
      <c r="E23" s="277"/>
      <c r="F23" s="278"/>
      <c r="G23" s="84"/>
      <c r="H23" s="84"/>
      <c r="I23" s="84"/>
      <c r="J23" s="84"/>
    </row>
    <row r="24" spans="1:21">
      <c r="A24" s="276"/>
      <c r="B24" s="277"/>
      <c r="C24" s="277"/>
      <c r="D24" s="277"/>
      <c r="E24" s="277"/>
      <c r="F24" s="278"/>
      <c r="G24" s="84"/>
      <c r="H24" s="84"/>
      <c r="I24" s="84"/>
      <c r="J24" s="84"/>
    </row>
    <row r="25" spans="1:21" ht="15" thickBot="1">
      <c r="A25" s="376"/>
      <c r="B25" s="377"/>
      <c r="C25" s="377"/>
      <c r="D25" s="377"/>
      <c r="E25" s="377"/>
      <c r="F25" s="378"/>
      <c r="G25" s="84"/>
      <c r="H25" s="84"/>
      <c r="I25" s="84"/>
      <c r="J25" s="84"/>
    </row>
    <row r="26" spans="1:21">
      <c r="B26" s="56"/>
      <c r="C26" s="56"/>
      <c r="D26" s="56"/>
      <c r="E26" s="56"/>
      <c r="F26" s="56"/>
      <c r="G26" s="84"/>
      <c r="H26" s="84"/>
      <c r="I26" s="84"/>
      <c r="J26" s="84"/>
    </row>
    <row r="27" spans="1:21">
      <c r="B27" s="56"/>
      <c r="C27" s="56"/>
      <c r="D27" s="56"/>
      <c r="E27" s="56"/>
      <c r="F27" s="56"/>
      <c r="G27" s="84"/>
      <c r="H27" s="84"/>
      <c r="I27" s="84"/>
      <c r="J27" s="84"/>
    </row>
    <row r="28" spans="1:21">
      <c r="F28" s="90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</row>
    <row r="29" spans="1:21">
      <c r="A29" s="207" t="s">
        <v>99</v>
      </c>
      <c r="B29" s="207"/>
      <c r="C29" s="207"/>
      <c r="D29" s="207"/>
      <c r="E29" s="207"/>
      <c r="F29" s="207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</row>
    <row r="30" spans="1:21">
      <c r="A30" s="208" t="s">
        <v>100</v>
      </c>
      <c r="B30" s="208"/>
      <c r="C30" s="208"/>
      <c r="D30" s="208"/>
      <c r="E30" s="208"/>
      <c r="F30" s="208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</row>
    <row r="31" spans="1:21">
      <c r="A31" s="208" t="s">
        <v>92</v>
      </c>
      <c r="B31" s="208"/>
      <c r="C31" s="208"/>
      <c r="D31" s="208"/>
      <c r="E31" s="208"/>
      <c r="F31" s="208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</row>
    <row r="32" spans="1:21">
      <c r="A32" s="207"/>
      <c r="B32" s="207"/>
      <c r="C32" s="207"/>
      <c r="D32" s="207"/>
      <c r="E32" s="207"/>
      <c r="F32" s="207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</row>
  </sheetData>
  <mergeCells count="28">
    <mergeCell ref="H31:U31"/>
    <mergeCell ref="H32:U32"/>
    <mergeCell ref="A23:F23"/>
    <mergeCell ref="A22:F22"/>
    <mergeCell ref="A24:F24"/>
    <mergeCell ref="H28:U28"/>
    <mergeCell ref="H29:U29"/>
    <mergeCell ref="H30:U30"/>
    <mergeCell ref="A25:F25"/>
    <mergeCell ref="A30:F30"/>
    <mergeCell ref="A31:F31"/>
    <mergeCell ref="A32:F32"/>
    <mergeCell ref="A29:F29"/>
    <mergeCell ref="A19:B19"/>
    <mergeCell ref="E19:E20"/>
    <mergeCell ref="F19:F20"/>
    <mergeCell ref="A20:B20"/>
    <mergeCell ref="A7:F7"/>
    <mergeCell ref="A8:F8"/>
    <mergeCell ref="A9:F9"/>
    <mergeCell ref="A10:F10"/>
    <mergeCell ref="A11:F11"/>
    <mergeCell ref="A1:F1"/>
    <mergeCell ref="A6:F6"/>
    <mergeCell ref="A5:F5"/>
    <mergeCell ref="A4:F4"/>
    <mergeCell ref="A3:F3"/>
    <mergeCell ref="A2:F2"/>
  </mergeCells>
  <phoneticPr fontId="11" type="noConversion"/>
  <printOptions horizontalCentered="1"/>
  <pageMargins left="0.31496062992125984" right="0.31496062992125984" top="0.78740157480314965" bottom="0.78740157480314965" header="0.31496062992125984" footer="0.31496062992125984"/>
  <pageSetup paperSize="9" scale="9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DADOS </vt:lpstr>
      <vt:lpstr>MEMÓRIA DE CÁLCULO </vt:lpstr>
      <vt:lpstr>ORÇAMENTO</vt:lpstr>
      <vt:lpstr>COTAÇÕES</vt:lpstr>
      <vt:lpstr>BDI</vt:lpstr>
      <vt:lpstr>MOBILIZAÇÃO EQUIPAMENTOS</vt:lpstr>
      <vt:lpstr>ADMINISTRAÇÃO LOCAL</vt:lpstr>
      <vt:lpstr>CANTEIRO DE OBRAS</vt:lpstr>
      <vt:lpstr>CRONOGRAMA </vt:lpstr>
      <vt:lpstr>FINANCEIRO</vt:lpstr>
      <vt:lpstr>BDI!Area_de_impressao</vt:lpstr>
      <vt:lpstr>'CRONOGRAMA '!Area_de_impressao</vt:lpstr>
      <vt:lpstr>'DADOS '!Area_de_impressao</vt:lpstr>
      <vt:lpstr>'MEMÓRIA DE CÁLCULO 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Brenda N Macias Baião</cp:lastModifiedBy>
  <cp:lastPrinted>2025-09-10T15:25:18Z</cp:lastPrinted>
  <dcterms:created xsi:type="dcterms:W3CDTF">2019-01-22T17:17:15Z</dcterms:created>
  <dcterms:modified xsi:type="dcterms:W3CDTF">2025-09-10T15:26:39Z</dcterms:modified>
</cp:coreProperties>
</file>