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ARCO VIÁRIO\EDITÁVEIS\9-ORÇAMENTO\"/>
    </mc:Choice>
  </mc:AlternateContent>
  <xr:revisionPtr revIDLastSave="0" documentId="13_ncr:1_{1CE969A5-C320-431E-B25C-B6FFA4089CA5}" xr6:coauthVersionLast="47" xr6:coauthVersionMax="47" xr10:uidLastSave="{00000000-0000-0000-0000-000000000000}"/>
  <bookViews>
    <workbookView xWindow="-108" yWindow="-108" windowWidth="23256" windowHeight="12456" tabRatio="908" activeTab="2" xr2:uid="{386FA08B-0967-47D1-8CCC-A4654B66E885}"/>
  </bookViews>
  <sheets>
    <sheet name="QTDE" sheetId="80" r:id="rId1"/>
    <sheet name="BDI" sheetId="75" r:id="rId2"/>
    <sheet name="ORÇAMENTO" sheetId="10" r:id="rId3"/>
    <sheet name="ADM_CANT_MOB" sheetId="25" r:id="rId4"/>
    <sheet name="Cronograma" sheetId="51" r:id="rId5"/>
    <sheet name="DT" sheetId="72" r:id="rId6"/>
  </sheets>
  <externalReferences>
    <externalReference r:id="rId7"/>
    <externalReference r:id="rId8"/>
  </externalReferences>
  <definedNames>
    <definedName name="_xlnm._FilterDatabase" localSheetId="3" hidden="1">ADM_CANT_MOB!$B$1:$B$180</definedName>
    <definedName name="_xlnm._FilterDatabase" localSheetId="2" hidden="1">ORÇAMENTO!$A$8:$I$271</definedName>
    <definedName name="_xlnm._FilterDatabase" localSheetId="0" hidden="1">QTDE!$A$1:$E$249</definedName>
    <definedName name="_Order1" hidden="1">255</definedName>
    <definedName name="_xlnm.Print_Area" localSheetId="3">ADM_CANT_MOB!$A$1:$I$165</definedName>
    <definedName name="_xlnm.Print_Area" localSheetId="2">ORÇAMENTO!$A$1:$I$271</definedName>
    <definedName name="_xlnm.Print_Area" localSheetId="0">QTDE!$A$1:$E$249</definedName>
    <definedName name="ÁREA_PROCV_DADOS_MEDIÇÃO">'[1]B M Pl04'!$Q$5:$AB$32</definedName>
    <definedName name="ÁREA_PROCV_SUB_EMPREITEIRAS">'[1]B M Pl04'!$B$5:$C$32</definedName>
    <definedName name="CIDADE">'[2]Vínculos (Não Mexer)'!$G$36</definedName>
    <definedName name="DATA">'[2]Vínculos (Não Mexer)'!$G$26</definedName>
    <definedName name="LISTA_CÓD_MEDIÇÕES">[1]Listas!$B$5:$B$38</definedName>
    <definedName name="MEDIÇÃO">'[2]Vínculos (Não Mexer)'!$G$23</definedName>
    <definedName name="PERÍODO">'[2]Vínculos (Não Mexer)'!$G$24</definedName>
    <definedName name="PREFEITO">'[2]Vínculos (Não Mexer)'!$G$38</definedName>
    <definedName name="PROC_BAIRROS">[1]Listas!$O$8:$P$41</definedName>
    <definedName name="PROC_EMPREITEIRAS">[1]Listas!$R$8:$S$41</definedName>
    <definedName name="PROC_MEDIÇÕES">[1]Listas!$D$8:$M$41</definedName>
    <definedName name="PV_ATÉ_2_AN">SUM([2]Vínculos!$H$143:$H$145)</definedName>
    <definedName name="PV_ATÉ_2_AT">SUM([2]Vínculos!$G$143:$G$145)</definedName>
    <definedName name="REGULARIZAÇÃO_AN">SUM([2]Vínculos!$H$59:$H$60)</definedName>
    <definedName name="REGULARIZAÇÃO_AT">SUM([2]Vínculos!$G$59:$G$60)</definedName>
    <definedName name="_xlnm.Print_Titles" localSheetId="3">ADM_CANT_MOB!$1:$6</definedName>
    <definedName name="_xlnm.Print_Titles" localSheetId="2">ORÇAMENTO!$1:$8</definedName>
    <definedName name="TT_ORÇADA3">2750000</definedName>
    <definedName name="TT_ORÇADA4">1320000</definedName>
    <definedName name="VR_CONTRATO">'[2]Vínculos (Não Mexer)'!$G$39</definedName>
  </definedNames>
  <calcPr calcId="191029"/>
  <fileRecoveryPr autoRecover="0"/>
</workbook>
</file>

<file path=xl/calcChain.xml><?xml version="1.0" encoding="utf-8"?>
<calcChain xmlns="http://schemas.openxmlformats.org/spreadsheetml/2006/main">
  <c r="C36" i="51" l="1"/>
  <c r="K36" i="51" l="1"/>
  <c r="K38" i="51" s="1"/>
  <c r="J36" i="51"/>
  <c r="J38" i="51" l="1"/>
  <c r="L36" i="51"/>
  <c r="L37" i="51" s="1"/>
  <c r="L30" i="25" l="1"/>
  <c r="G23" i="25" l="1"/>
  <c r="G25" i="25"/>
  <c r="G17" i="75" l="1"/>
  <c r="G16" i="75"/>
  <c r="G9" i="75"/>
  <c r="K17" i="75"/>
  <c r="K16" i="75"/>
  <c r="K9" i="75"/>
  <c r="K8" i="75"/>
  <c r="I4" i="25" l="1"/>
  <c r="F9" i="25" s="1"/>
  <c r="H156" i="25" l="1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G107" i="25" l="1"/>
  <c r="G106" i="25"/>
  <c r="G105" i="25"/>
  <c r="G104" i="25"/>
  <c r="G103" i="25"/>
  <c r="G101" i="25"/>
  <c r="G100" i="25"/>
  <c r="G99" i="25"/>
  <c r="G98" i="25"/>
  <c r="G97" i="25"/>
  <c r="G96" i="25"/>
  <c r="G94" i="25"/>
  <c r="G93" i="25"/>
  <c r="G92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6" i="25"/>
  <c r="G55" i="25"/>
  <c r="G54" i="25"/>
  <c r="G50" i="25"/>
  <c r="G49" i="25"/>
  <c r="G48" i="25"/>
  <c r="G47" i="25"/>
  <c r="G46" i="25"/>
  <c r="G44" i="25"/>
  <c r="G43" i="25"/>
  <c r="G42" i="25"/>
  <c r="G41" i="25"/>
  <c r="G40" i="25"/>
  <c r="G39" i="25"/>
  <c r="G37" i="25"/>
  <c r="G35" i="25"/>
  <c r="G34" i="25"/>
  <c r="G32" i="25"/>
  <c r="G31" i="25"/>
  <c r="G30" i="25"/>
  <c r="G29" i="25"/>
  <c r="G28" i="25"/>
  <c r="G26" i="25"/>
  <c r="G22" i="25"/>
  <c r="G21" i="25"/>
  <c r="G10" i="25"/>
  <c r="G12" i="25"/>
  <c r="G13" i="25"/>
  <c r="G15" i="25"/>
  <c r="G16" i="25"/>
  <c r="G17" i="25"/>
  <c r="G18" i="25"/>
  <c r="G19" i="25"/>
  <c r="G9" i="25"/>
  <c r="G15" i="72" l="1"/>
  <c r="G14" i="72"/>
  <c r="G13" i="72"/>
  <c r="G11" i="72"/>
  <c r="G10" i="72"/>
  <c r="G9" i="72"/>
  <c r="G8" i="72"/>
  <c r="G6" i="72"/>
  <c r="G5" i="72"/>
  <c r="J3" i="25" l="1"/>
  <c r="C163" i="25"/>
  <c r="C164" i="25"/>
  <c r="C162" i="25"/>
  <c r="H159" i="25"/>
  <c r="H108" i="25"/>
  <c r="H51" i="25"/>
  <c r="B3" i="51"/>
  <c r="B2" i="51"/>
  <c r="A2" i="25"/>
  <c r="A1" i="25"/>
  <c r="G111" i="25" l="1"/>
  <c r="G154" i="25"/>
  <c r="G156" i="25"/>
  <c r="G155" i="25"/>
  <c r="G153" i="25"/>
  <c r="F146" i="25"/>
  <c r="F156" i="25"/>
  <c r="F153" i="25"/>
  <c r="F154" i="25"/>
  <c r="F155" i="25"/>
  <c r="G129" i="25"/>
  <c r="G130" i="25"/>
  <c r="G145" i="25"/>
  <c r="F136" i="25"/>
  <c r="G124" i="25"/>
  <c r="G123" i="25"/>
  <c r="G146" i="25"/>
  <c r="G121" i="25"/>
  <c r="G120" i="25"/>
  <c r="G133" i="25"/>
  <c r="G149" i="25"/>
  <c r="G119" i="25"/>
  <c r="G134" i="25"/>
  <c r="G150" i="25"/>
  <c r="G118" i="25"/>
  <c r="G135" i="25"/>
  <c r="G151" i="25"/>
  <c r="G117" i="25"/>
  <c r="G136" i="25"/>
  <c r="G152" i="25"/>
  <c r="G147" i="25"/>
  <c r="G132" i="25"/>
  <c r="G131" i="25"/>
  <c r="G116" i="25"/>
  <c r="G137" i="25"/>
  <c r="G115" i="25"/>
  <c r="G138" i="25"/>
  <c r="G148" i="25"/>
  <c r="G114" i="25"/>
  <c r="G113" i="25"/>
  <c r="G140" i="25"/>
  <c r="G112" i="25"/>
  <c r="G141" i="25"/>
  <c r="G122" i="25"/>
  <c r="G139" i="25"/>
  <c r="G126" i="25"/>
  <c r="G142" i="25"/>
  <c r="G127" i="25"/>
  <c r="G143" i="25"/>
  <c r="G128" i="25"/>
  <c r="G144" i="25"/>
  <c r="F37" i="25"/>
  <c r="I37" i="25" s="1"/>
  <c r="F74" i="25"/>
  <c r="I74" i="25" s="1"/>
  <c r="F75" i="25"/>
  <c r="I75" i="25" s="1"/>
  <c r="F135" i="25"/>
  <c r="F18" i="25"/>
  <c r="I18" i="25" s="1"/>
  <c r="F58" i="25"/>
  <c r="I58" i="25" s="1"/>
  <c r="F59" i="25"/>
  <c r="I59" i="25" s="1"/>
  <c r="F32" i="25"/>
  <c r="I32" i="25" s="1"/>
  <c r="F92" i="25"/>
  <c r="I92" i="25" s="1"/>
  <c r="F114" i="25"/>
  <c r="F116" i="25"/>
  <c r="F85" i="25"/>
  <c r="I85" i="25" s="1"/>
  <c r="F124" i="25"/>
  <c r="F19" i="25"/>
  <c r="I19" i="25" s="1"/>
  <c r="F25" i="25"/>
  <c r="I25" i="25" s="1"/>
  <c r="F70" i="25"/>
  <c r="I70" i="25" s="1"/>
  <c r="F87" i="25"/>
  <c r="I87" i="25" s="1"/>
  <c r="F105" i="25"/>
  <c r="I105" i="25" s="1"/>
  <c r="F127" i="25"/>
  <c r="F147" i="25"/>
  <c r="F11" i="25"/>
  <c r="I11" i="25" s="1"/>
  <c r="F35" i="25"/>
  <c r="I35" i="25" s="1"/>
  <c r="F97" i="25"/>
  <c r="I97" i="25" s="1"/>
  <c r="F141" i="25"/>
  <c r="F41" i="25"/>
  <c r="I41" i="25" s="1"/>
  <c r="F67" i="25"/>
  <c r="I67" i="25" s="1"/>
  <c r="F39" i="25"/>
  <c r="I39" i="25" s="1"/>
  <c r="F106" i="25"/>
  <c r="I106" i="25" s="1"/>
  <c r="F76" i="25"/>
  <c r="I76" i="25" s="1"/>
  <c r="F117" i="25"/>
  <c r="F43" i="25"/>
  <c r="I43" i="25" s="1"/>
  <c r="F119" i="25"/>
  <c r="F34" i="25"/>
  <c r="I34" i="25" s="1"/>
  <c r="F142" i="25"/>
  <c r="F84" i="25"/>
  <c r="I84" i="25" s="1"/>
  <c r="F101" i="25"/>
  <c r="I101" i="25" s="1"/>
  <c r="F143" i="25"/>
  <c r="F88" i="25"/>
  <c r="I88" i="25" s="1"/>
  <c r="F128" i="25"/>
  <c r="F29" i="25"/>
  <c r="I29" i="25" s="1"/>
  <c r="F16" i="25"/>
  <c r="I16" i="25" s="1"/>
  <c r="F81" i="25"/>
  <c r="I81" i="25" s="1"/>
  <c r="F44" i="25"/>
  <c r="I44" i="25" s="1"/>
  <c r="F21" i="25"/>
  <c r="I21" i="25" s="1"/>
  <c r="F54" i="25"/>
  <c r="I54" i="25" s="1"/>
  <c r="F148" i="25"/>
  <c r="F42" i="25"/>
  <c r="I42" i="25" s="1"/>
  <c r="F151" i="25"/>
  <c r="F152" i="25"/>
  <c r="F26" i="25"/>
  <c r="I26" i="25" s="1"/>
  <c r="F61" i="25"/>
  <c r="I61" i="25" s="1"/>
  <c r="F62" i="25"/>
  <c r="I62" i="25" s="1"/>
  <c r="F98" i="25"/>
  <c r="I98" i="25" s="1"/>
  <c r="F138" i="25"/>
  <c r="F15" i="25"/>
  <c r="I15" i="25" s="1"/>
  <c r="F121" i="25"/>
  <c r="F83" i="25"/>
  <c r="I83" i="25" s="1"/>
  <c r="F122" i="25"/>
  <c r="F17" i="25"/>
  <c r="I17" i="25" s="1"/>
  <c r="F123" i="25"/>
  <c r="F71" i="25"/>
  <c r="I71" i="25" s="1"/>
  <c r="F46" i="25"/>
  <c r="I46" i="25" s="1"/>
  <c r="F55" i="25"/>
  <c r="I55" i="25" s="1"/>
  <c r="F72" i="25"/>
  <c r="I72" i="25" s="1"/>
  <c r="F89" i="25"/>
  <c r="I89" i="25" s="1"/>
  <c r="F107" i="25"/>
  <c r="I107" i="25" s="1"/>
  <c r="F129" i="25"/>
  <c r="F40" i="25"/>
  <c r="I40" i="25" s="1"/>
  <c r="F13" i="25"/>
  <c r="I13" i="25" s="1"/>
  <c r="F56" i="25"/>
  <c r="I56" i="25" s="1"/>
  <c r="F111" i="25"/>
  <c r="F131" i="25"/>
  <c r="F73" i="25"/>
  <c r="I73" i="25" s="1"/>
  <c r="F90" i="25"/>
  <c r="I90" i="25" s="1"/>
  <c r="F112" i="25"/>
  <c r="F134" i="25"/>
  <c r="F158" i="25"/>
  <c r="I158" i="25" s="1"/>
  <c r="F49" i="25"/>
  <c r="I49" i="25" s="1"/>
  <c r="F22" i="25"/>
  <c r="I22" i="25" s="1"/>
  <c r="F10" i="25"/>
  <c r="I10" i="25" s="1"/>
  <c r="F78" i="25"/>
  <c r="I78" i="25" s="1"/>
  <c r="F139" i="25"/>
  <c r="F30" i="25"/>
  <c r="I30" i="25" s="1"/>
  <c r="F64" i="25"/>
  <c r="I64" i="25" s="1"/>
  <c r="F80" i="25"/>
  <c r="I80" i="25" s="1"/>
  <c r="F99" i="25"/>
  <c r="I99" i="25" s="1"/>
  <c r="F120" i="25"/>
  <c r="F140" i="25"/>
  <c r="F12" i="25"/>
  <c r="I12" i="25" s="1"/>
  <c r="F137" i="25"/>
  <c r="F77" i="25"/>
  <c r="I77" i="25" s="1"/>
  <c r="F118" i="25"/>
  <c r="F63" i="25"/>
  <c r="I63" i="25" s="1"/>
  <c r="I9" i="25"/>
  <c r="F65" i="25"/>
  <c r="I65" i="25" s="1"/>
  <c r="F100" i="25"/>
  <c r="I100" i="25" s="1"/>
  <c r="F28" i="25"/>
  <c r="I28" i="25" s="1"/>
  <c r="F14" i="25"/>
  <c r="I14" i="25" s="1"/>
  <c r="F68" i="25"/>
  <c r="I68" i="25" s="1"/>
  <c r="F103" i="25"/>
  <c r="I103" i="25" s="1"/>
  <c r="F144" i="25"/>
  <c r="F69" i="25"/>
  <c r="I69" i="25" s="1"/>
  <c r="F86" i="25"/>
  <c r="I86" i="25" s="1"/>
  <c r="F104" i="25"/>
  <c r="I104" i="25" s="1"/>
  <c r="F126" i="25"/>
  <c r="F145" i="25"/>
  <c r="F31" i="25"/>
  <c r="I31" i="25" s="1"/>
  <c r="F23" i="25"/>
  <c r="I23" i="25" s="1"/>
  <c r="F93" i="25"/>
  <c r="I93" i="25" s="1"/>
  <c r="F132" i="25"/>
  <c r="F149" i="25"/>
  <c r="F48" i="25"/>
  <c r="I48" i="25" s="1"/>
  <c r="F66" i="25"/>
  <c r="I66" i="25" s="1"/>
  <c r="F79" i="25"/>
  <c r="I79" i="25" s="1"/>
  <c r="F94" i="25"/>
  <c r="I94" i="25" s="1"/>
  <c r="F115" i="25"/>
  <c r="F133" i="25"/>
  <c r="F150" i="25"/>
  <c r="F50" i="25"/>
  <c r="I50" i="25" s="1"/>
  <c r="F47" i="25"/>
  <c r="I47" i="25" s="1"/>
  <c r="F60" i="25"/>
  <c r="I60" i="25" s="1"/>
  <c r="F82" i="25"/>
  <c r="I82" i="25" s="1"/>
  <c r="F96" i="25"/>
  <c r="I96" i="25" s="1"/>
  <c r="F113" i="25"/>
  <c r="F130" i="25"/>
  <c r="C6" i="51" l="1"/>
  <c r="I116" i="25"/>
  <c r="I122" i="25"/>
  <c r="I121" i="25"/>
  <c r="I128" i="25"/>
  <c r="I138" i="25"/>
  <c r="I150" i="25"/>
  <c r="I120" i="25"/>
  <c r="I144" i="25"/>
  <c r="I126" i="25"/>
  <c r="I119" i="25"/>
  <c r="I113" i="25"/>
  <c r="I135" i="25"/>
  <c r="I151" i="25"/>
  <c r="I115" i="25"/>
  <c r="I147" i="25"/>
  <c r="I129" i="25"/>
  <c r="I127" i="25"/>
  <c r="I130" i="25"/>
  <c r="I139" i="25"/>
  <c r="I142" i="25"/>
  <c r="I117" i="25"/>
  <c r="I152" i="25"/>
  <c r="I148" i="25"/>
  <c r="I123" i="25"/>
  <c r="I146" i="25"/>
  <c r="I143" i="25"/>
  <c r="I145" i="25"/>
  <c r="I134" i="25"/>
  <c r="I114" i="25"/>
  <c r="C33" i="51"/>
  <c r="I153" i="25"/>
  <c r="I154" i="25"/>
  <c r="I132" i="25"/>
  <c r="I111" i="25"/>
  <c r="I133" i="25"/>
  <c r="I156" i="25"/>
  <c r="I155" i="25"/>
  <c r="I136" i="25"/>
  <c r="I112" i="25"/>
  <c r="I149" i="25"/>
  <c r="I131" i="25"/>
  <c r="I141" i="25"/>
  <c r="I124" i="25"/>
  <c r="I140" i="25"/>
  <c r="I137" i="25"/>
  <c r="I118" i="25"/>
  <c r="I51" i="25"/>
  <c r="I7" i="25" s="1"/>
  <c r="I162" i="25" s="1"/>
  <c r="C9" i="51" s="1"/>
  <c r="I108" i="25"/>
  <c r="I52" i="25" s="1"/>
  <c r="I163" i="25" s="1"/>
  <c r="C12" i="51" s="1"/>
  <c r="D6" i="51" l="1"/>
  <c r="D40" i="51" s="1"/>
  <c r="F12" i="51"/>
  <c r="F9" i="51"/>
  <c r="E6" i="51"/>
  <c r="E40" i="51" s="1"/>
  <c r="I159" i="25"/>
  <c r="I109" i="25" s="1"/>
  <c r="I164" i="25" s="1"/>
  <c r="C15" i="51" s="1"/>
  <c r="F15" i="51" s="1"/>
  <c r="C30" i="51"/>
  <c r="I12" i="51"/>
  <c r="J12" i="51"/>
  <c r="H12" i="51"/>
  <c r="K12" i="51"/>
  <c r="G12" i="51"/>
  <c r="C24" i="51" l="1"/>
  <c r="L12" i="51"/>
  <c r="L13" i="51" s="1"/>
  <c r="L6" i="51"/>
  <c r="L7" i="51" s="1"/>
  <c r="C18" i="51"/>
  <c r="I9" i="51"/>
  <c r="K9" i="51"/>
  <c r="H9" i="51"/>
  <c r="G9" i="51"/>
  <c r="J9" i="51"/>
  <c r="K15" i="51"/>
  <c r="I165" i="25"/>
  <c r="H164" i="25" s="1"/>
  <c r="F18" i="51" l="1"/>
  <c r="F40" i="51" s="1"/>
  <c r="L9" i="51"/>
  <c r="L10" i="51" s="1"/>
  <c r="L15" i="51"/>
  <c r="L16" i="51" s="1"/>
  <c r="J18" i="51"/>
  <c r="H18" i="51"/>
  <c r="G18" i="51"/>
  <c r="I18" i="51"/>
  <c r="H162" i="25"/>
  <c r="H163" i="25"/>
  <c r="L18" i="51" l="1"/>
  <c r="D42" i="51"/>
  <c r="E42" i="51" l="1"/>
  <c r="C27" i="51" l="1"/>
  <c r="I30" i="51"/>
  <c r="I32" i="51" s="1"/>
  <c r="H30" i="51"/>
  <c r="H32" i="51" s="1"/>
  <c r="I27" i="51" l="1"/>
  <c r="I29" i="51" s="1"/>
  <c r="G27" i="51"/>
  <c r="G29" i="51" s="1"/>
  <c r="H27" i="51"/>
  <c r="H29" i="51" s="1"/>
  <c r="L30" i="51"/>
  <c r="K24" i="51"/>
  <c r="H24" i="51"/>
  <c r="I24" i="51"/>
  <c r="J24" i="51"/>
  <c r="G24" i="51"/>
  <c r="G40" i="51" s="1"/>
  <c r="I33" i="51"/>
  <c r="I35" i="51" s="1"/>
  <c r="K33" i="51"/>
  <c r="K35" i="51" s="1"/>
  <c r="J33" i="51"/>
  <c r="J35" i="51" s="1"/>
  <c r="L27" i="51" l="1"/>
  <c r="L28" i="51" s="1"/>
  <c r="L24" i="51"/>
  <c r="L25" i="51" s="1"/>
  <c r="L33" i="51"/>
  <c r="L34" i="51" s="1"/>
  <c r="L31" i="51"/>
  <c r="J26" i="51"/>
  <c r="G26" i="51"/>
  <c r="H26" i="51"/>
  <c r="I26" i="51"/>
  <c r="K26" i="51"/>
  <c r="L19" i="51" l="1"/>
  <c r="C21" i="51" l="1"/>
  <c r="C39" i="51" s="1"/>
  <c r="J7" i="25"/>
  <c r="H21" i="51" l="1"/>
  <c r="H40" i="51" s="1"/>
  <c r="I21" i="51"/>
  <c r="I40" i="51" s="1"/>
  <c r="I41" i="51" s="1"/>
  <c r="J21" i="51"/>
  <c r="J40" i="51" s="1"/>
  <c r="J41" i="51" s="1"/>
  <c r="K21" i="51"/>
  <c r="K40" i="51" s="1"/>
  <c r="K41" i="51" s="1"/>
  <c r="D41" i="51"/>
  <c r="D43" i="51" s="1"/>
  <c r="E41" i="51"/>
  <c r="H23" i="51"/>
  <c r="H14" i="51"/>
  <c r="H11" i="51"/>
  <c r="H41" i="51"/>
  <c r="K23" i="51"/>
  <c r="G14" i="51"/>
  <c r="G11" i="51"/>
  <c r="G41" i="51"/>
  <c r="F11" i="51"/>
  <c r="F42" i="51"/>
  <c r="F14" i="51"/>
  <c r="C46" i="51"/>
  <c r="C47" i="51" s="1"/>
  <c r="L21" i="51" l="1"/>
  <c r="L22" i="51" s="1"/>
  <c r="I11" i="51"/>
  <c r="I14" i="51"/>
  <c r="I23" i="51"/>
  <c r="J11" i="51"/>
  <c r="J14" i="51"/>
  <c r="J23" i="51"/>
  <c r="K14" i="51"/>
  <c r="K11" i="51"/>
  <c r="E43" i="51"/>
  <c r="F41" i="51"/>
  <c r="G42" i="51"/>
  <c r="H42" i="51" s="1"/>
  <c r="I42" i="51" s="1"/>
  <c r="J42" i="51" s="1"/>
  <c r="K42" i="51" s="1"/>
  <c r="F43" i="51" l="1"/>
  <c r="G43" i="51" s="1"/>
  <c r="H43" i="51" s="1"/>
  <c r="I43" i="51" s="1"/>
  <c r="J43" i="51" s="1"/>
  <c r="K43" i="51" s="1"/>
</calcChain>
</file>

<file path=xl/sharedStrings.xml><?xml version="1.0" encoding="utf-8"?>
<sst xmlns="http://schemas.openxmlformats.org/spreadsheetml/2006/main" count="1907" uniqueCount="589">
  <si>
    <t>Item</t>
  </si>
  <si>
    <t>Descrição</t>
  </si>
  <si>
    <t>Quant.</t>
  </si>
  <si>
    <t>DT</t>
  </si>
  <si>
    <t>Pç. Unit.</t>
  </si>
  <si>
    <t>Pç. Total</t>
  </si>
  <si>
    <t>TERRAPLENAGEM</t>
  </si>
  <si>
    <t>PAVIMENTAÇÃO</t>
  </si>
  <si>
    <t>DRENAGEM</t>
  </si>
  <si>
    <t>OBRAS COMPLEMENTARES</t>
  </si>
  <si>
    <t>Quantitativos / Orçamento</t>
  </si>
  <si>
    <t>RESUMO DO ORÇAMENTO</t>
  </si>
  <si>
    <t>Valor Total</t>
  </si>
  <si>
    <t>SUBTOTAL CONSTRUÇÃO</t>
  </si>
  <si>
    <t>TOTAL GERAL DO ORÇAMENTO</t>
  </si>
  <si>
    <t>Código</t>
  </si>
  <si>
    <t>ESCAV., CARGA E TRANSPORTE DE MAT. 1ª CATEG. - C/ ESCAVADEIRA - (DT: 201 A 400M)</t>
  </si>
  <si>
    <t>TOTAL</t>
  </si>
  <si>
    <t>%</t>
  </si>
  <si>
    <t>ADMINISTRAÇÃO LOCAL</t>
  </si>
  <si>
    <t>COMPACTAÇÃO A 95% DO PROCTOR NORMAL</t>
  </si>
  <si>
    <t>Referência</t>
  </si>
  <si>
    <t>DRENAGEM SUPERFICIAL</t>
  </si>
  <si>
    <t>DIVISÃO ENGENHARIA</t>
  </si>
  <si>
    <t>DIVISÃO DE SEGURANÇA E MEDICINA DO TRABALHO</t>
  </si>
  <si>
    <t>DIVISÃO DE PRODUÇÃO</t>
  </si>
  <si>
    <t>DIVISÃO ADMINISTRATIVA</t>
  </si>
  <si>
    <t>MANUTENÇÃO DO CANTEIRO</t>
  </si>
  <si>
    <t>VEÍCULOS DA ADMINISTRAÇÃO</t>
  </si>
  <si>
    <t>EQUIPAMENTOS INDIRETOS</t>
  </si>
  <si>
    <t>SERVIÇOS TÉCNICOS</t>
  </si>
  <si>
    <t>INSTALAÇÃO DE CANTEIRO DE OBRAS</t>
  </si>
  <si>
    <t>INSTALAÇÕES PROVISÓRIAS</t>
  </si>
  <si>
    <t>TERRAPLENAGEM E PREPARAÇÃO DO TERRENO</t>
  </si>
  <si>
    <t>INSTALAÇÕES INDUSTRIAIS</t>
  </si>
  <si>
    <t>SISTEMA VIÁRIO INTERNO E CAMINHOS DE SERVIÇO</t>
  </si>
  <si>
    <t>LICENÇAS AMBIENTAIS</t>
  </si>
  <si>
    <t>MOBILIZAÇÃO / DESMOBILIZAÇÃO DE EQUIPAMENTOS</t>
  </si>
  <si>
    <t>MOTONIVELADORA - CAT 120K OU EQUIVALENTE</t>
  </si>
  <si>
    <t>VIBROACABADORA DE ASFALTO SOBRE ESTEIRAS</t>
  </si>
  <si>
    <t>CAMINHÃO BASCULANTE 10 M3 - 15 T</t>
  </si>
  <si>
    <t>CAMINHÃO BASCULANTE 6 M3 - 10,5 T</t>
  </si>
  <si>
    <t>CAMINHÃO CARROCERIA MADEIRA - 15 T</t>
  </si>
  <si>
    <t>CAMINHÃO TANQUE 10.000L</t>
  </si>
  <si>
    <t>CAMINHÃO TANQUE 6.000L</t>
  </si>
  <si>
    <t>Especificação de Serviço</t>
  </si>
  <si>
    <t>ES-T 001/2019</t>
  </si>
  <si>
    <t>ES-T 003/2019</t>
  </si>
  <si>
    <t>ES-T 005/2019</t>
  </si>
  <si>
    <t>ES-PAV 009/2019</t>
  </si>
  <si>
    <t>ES-DRE 006/2019</t>
  </si>
  <si>
    <t>ES-DRE 003/2019</t>
  </si>
  <si>
    <t>ES-OC 002/2019</t>
  </si>
  <si>
    <t>CERCA DE VEDAÇÃO DE FAIXA DE DOMÍNIO EM MADEIRA</t>
  </si>
  <si>
    <t>SINALIZAÇÃO</t>
  </si>
  <si>
    <t>CRONOGRAMA FÍSICO-FINANCEIRO</t>
  </si>
  <si>
    <t>ATIVIDADES</t>
  </si>
  <si>
    <t>VALOR ETAPA</t>
  </si>
  <si>
    <t>1º MÊS</t>
  </si>
  <si>
    <t>2º MÊS</t>
  </si>
  <si>
    <t>3º MÊS</t>
  </si>
  <si>
    <t>4º MÊS</t>
  </si>
  <si>
    <t>5º MÊS</t>
  </si>
  <si>
    <t>6º MÊS</t>
  </si>
  <si>
    <t>Parcial (R$)</t>
  </si>
  <si>
    <t>Percentual Parcial %)</t>
  </si>
  <si>
    <t>Acumulado (R$)</t>
  </si>
  <si>
    <t>Percentual Acumulado (%)</t>
  </si>
  <si>
    <t>unid.</t>
  </si>
  <si>
    <t>unidid.</t>
  </si>
  <si>
    <t>CARREGADEIRA DE PNEUS CAT - 950 H  OU EQUIVALENTE</t>
  </si>
  <si>
    <t>PERFURATRIZ SOBRE ESTEIRAS - CRAWLER DRILL OU EQUIVALENTE</t>
  </si>
  <si>
    <t>CAMINHÃO PARA PINTURA A FRIO COM DEMARCADOR DE FAIXAS</t>
  </si>
  <si>
    <t>Pista</t>
  </si>
  <si>
    <t>TRANSPORTES</t>
  </si>
  <si>
    <t>SERVIÇO</t>
  </si>
  <si>
    <t>UNIDADE</t>
  </si>
  <si>
    <t>CARGA DE ENTULHOS</t>
  </si>
  <si>
    <t>TRANSPORTE DE ENTULHOS</t>
  </si>
  <si>
    <t>ESCAVAÇÃO, CARGA E TRANSPORTE DE MATERIAL DE 1ª CATEGORIA ATÉ 50M</t>
  </si>
  <si>
    <t>ESCAV., CARGA E TRANSPORTE DE MAT. 1ª CATEG. - C/ ESCAVADEIRA - (DT: 51 A 200M)</t>
  </si>
  <si>
    <t>ESCAV., CARGA E TRANSPORTE DE MAT. 1ª CATEG. - C/ ESCAVADEIRA - (DT: 401 A 600M)</t>
  </si>
  <si>
    <t>ESCAV., CARGA E TRANSPORTE DE MAT. 1ª CATEG. - C/ ESCAVADEIRA - (DT: 601 A 800M)</t>
  </si>
  <si>
    <t>ESCAV., CARGA E TRANSPORTE DE MAT. 1ª CATEG. - C/ ESCAVADEIRA - (DT: 801 A 1.000M)</t>
  </si>
  <si>
    <t>ESCAV., CARGA E TRANSPORTE DE MAT. 1ª CATEG. - C/ ESCAVADEIRA - (DT: 1.001 A 1.200M)</t>
  </si>
  <si>
    <t>ESCAV., CARGA E TRANSPORTE DE MAT. 1ª CATEG. - C/ ESCAVADEIRA - (DT: 1.201 A 1.400M)</t>
  </si>
  <si>
    <t>ESCAV., CARGA E TRANSPORTE DE MAT. 1ª CATEG. - C/ ESCAVADEIRA - (DT: 1.401 A 1.600M)</t>
  </si>
  <si>
    <t>ESCAV., CARGA E TRANSPORTE DE MAT. 1ª CATEG. - C/ ESCAVADEIRA - (DT: 1.601 A 1.800M)</t>
  </si>
  <si>
    <t>ESCAV., CARGA E TRANSPORTE DE MAT. 1ª CATEG. - C/ ESCAVADEIRA - (DT: 1.801 A 2.000M)</t>
  </si>
  <si>
    <t>ESCAV., CARGA E TRANSPORTE DE MAT. 1ª CATEG. - C/ ESCAVADEIRA - (DT: 2.001 A 3.000M)</t>
  </si>
  <si>
    <t>ESCAV., CARGA E TRANSPORTE DE MAT. 1ª CATEG. - C/ ESCAVADEIRA - (DT: 3.001 A 5.000M)</t>
  </si>
  <si>
    <t>COMPACTAÇÃO A 100% DO PROCTOR NORMAL</t>
  </si>
  <si>
    <t>ESPALHAMENTO DE MATERIAL EM BOTA-FORA</t>
  </si>
  <si>
    <t>REGULARIZAÇÃO E COMPACTAÇÃO DO SUB-LEITO</t>
  </si>
  <si>
    <t>TRANSPORTE DE MATERIAL DE JAZIDA (CASCALHO)</t>
  </si>
  <si>
    <t>ESTABILIZAÇÃO GRANULOMÉTRICA SEM MISTURA - REF.PROCTOR: 26 GOLPES (100% P.I.)</t>
  </si>
  <si>
    <t>ESTABILIZAÇÃO SOLO-CIMENTO 2% PESO - PISTA</t>
  </si>
  <si>
    <t>IMPRIMAÇÃO</t>
  </si>
  <si>
    <t>PINTURA DE LIGAÇÃO</t>
  </si>
  <si>
    <t>TRANSPORTE DE PAVIMENTO REMOVIDO</t>
  </si>
  <si>
    <t>TRANSPORTE LOCAL DE MATERIAL BETUMINOSO</t>
  </si>
  <si>
    <t xml:space="preserve">TKM   </t>
  </si>
  <si>
    <t>TRANSPORTE LOCAL DE MASSA ASFÁLTICA</t>
  </si>
  <si>
    <t>TRANSPORTE LOCAL DE AGREGADOS</t>
  </si>
  <si>
    <t>TRANSPORTE LOCAL DE CIMENTO / CAL / FILLER</t>
  </si>
  <si>
    <t>TRANSPORTE COMERCIAL DE CIMENTO / CAL / FILLER</t>
  </si>
  <si>
    <t>TRANSPORTE COMERCIAL DE AGREGADOS</t>
  </si>
  <si>
    <t>DRENO PROFUNDO, CORTE EM SOLO PEAD - DPS13 (ANTIGO DPS07) (EXCETO ESCAVAÇÃO) (BC)</t>
  </si>
  <si>
    <t>MEIO FIO COM SARJETA - MFC03</t>
  </si>
  <si>
    <t>MEIO FIO SEM SARJETA - MFC05</t>
  </si>
  <si>
    <t>VALETA DE PROTEÇÃO DE CORTE - VPCC 120-30</t>
  </si>
  <si>
    <t>VALETA DE PROTEÇÃO DE ATERRO - VPAC 120-30</t>
  </si>
  <si>
    <t>CAIXA COLETORA EM CONCRETO TUBO D=1,00M EXCETO ESCAVAÇÃO (AC/BC)</t>
  </si>
  <si>
    <t>BOCA P/ DRENO PROFUNDO - BSD 02 (AC/BC)</t>
  </si>
  <si>
    <t>ESCAVAÇÃO MEC. DE VALAS DE MAT. 1ª CAT. (INCL. TRANSPORTE)</t>
  </si>
  <si>
    <t xml:space="preserve">M     </t>
  </si>
  <si>
    <t>REMOÇÃO DE CERCA</t>
  </si>
  <si>
    <t>DEFENSA METÁLICA SEMI-MALEÁVEL SIMPLES</t>
  </si>
  <si>
    <t>ANCORAGEM DE DEFENSA METÁLICA SEMI-MALEÁVEL SIMPLES</t>
  </si>
  <si>
    <t>TACHA REFLETIVA MONODIRECIONAL</t>
  </si>
  <si>
    <t>TACHA REFLETIVA BIDIRECIONAL</t>
  </si>
  <si>
    <t>SINALIZAÇÃO VERTICAL TOTALMENTE REFLETIVA (TIPO III)</t>
  </si>
  <si>
    <t>SINALIZAÇÃO VERTICAL TOTALMENTE REFLETIVA - CHAPA DE ALUMÍNIO</t>
  </si>
  <si>
    <t>OBRAS DE ARTE CORRENTES</t>
  </si>
  <si>
    <t>CORPO DE BSTC D=1,00M (EXCETO ESCAVAÇÃO)</t>
  </si>
  <si>
    <t>CORPO DE BSTC D=1,20M (EXCETO ESCAVAÇÃO)</t>
  </si>
  <si>
    <t>BOCA DE BSTC D=1,00M (AC/BC)</t>
  </si>
  <si>
    <t>BOCA DE BSTC D=1,20M (AC/BC)</t>
  </si>
  <si>
    <t>DEMOLIÇÃO DE CONCRETO SIMPLES</t>
  </si>
  <si>
    <t>DEMOLIÇÃO DE CONCRETO ARMADO</t>
  </si>
  <si>
    <t>ESCAVAÇÃO MANUAL</t>
  </si>
  <si>
    <t>CAIAÇÃO (3 DEMÃOS)</t>
  </si>
  <si>
    <t>REATERRO APILOADO DE VALAS</t>
  </si>
  <si>
    <t>GEOTEXTIL - BIDIM RT-16 OU EQUIVALENTE</t>
  </si>
  <si>
    <t>ESCAVAÇÃO MANUAL MAT. 2ª CAT.</t>
  </si>
  <si>
    <t>ESCORAMENTO PARA PONTE</t>
  </si>
  <si>
    <t>NEOPRENE</t>
  </si>
  <si>
    <t>TRANSPORTE LOCAL DE CONCRETO</t>
  </si>
  <si>
    <t>TRANSPORTE LOCAL DE TUBOS</t>
  </si>
  <si>
    <t>TRANSPORTE COMERCIAL DE MATERIAL BÁSICO</t>
  </si>
  <si>
    <t>TRANSPORTE COMERCIAL DE MADEIRA</t>
  </si>
  <si>
    <t>TRANSPORTE LOCAL DE MADEIRA</t>
  </si>
  <si>
    <t>TRANSPORTE LOCAL DE MATERIAL BÁSICO</t>
  </si>
  <si>
    <t>ACABAMENTO E RECOMPOSIÇÃO DE JAZIDA</t>
  </si>
  <si>
    <t>CONCRETO BETUMINOSO USINADO À QUENTE - CBUQ - FAIXA C</t>
  </si>
  <si>
    <t>SARJETA TRIANGULAR DE CONCRETO - STC 88-20</t>
  </si>
  <si>
    <t>SARJETA TRIANGULAR DE CONCRETO - STC 73-15</t>
  </si>
  <si>
    <t>COLCHÃO DRENANTE COM BRITA</t>
  </si>
  <si>
    <t>SARJETA DE CANTEIRO CENTRAL DE CONCRETO - STCC 100-25</t>
  </si>
  <si>
    <t>AÇO CA50/60 AQUISIÇÃO, ARMAÇÃO E COLOCAÇÃO (INCLUSO PERDAS)</t>
  </si>
  <si>
    <t>Jazida</t>
  </si>
  <si>
    <t>PRAZO DE EXECUÇÃO:</t>
  </si>
  <si>
    <t>MESES</t>
  </si>
  <si>
    <t>AUTOPROPELIDOS</t>
  </si>
  <si>
    <t>CAMINHÃO APLICADOR DE MATERIAL TERMOPLÁSTICO</t>
  </si>
  <si>
    <t>CAMINHÃO COM BATE ESTACAS HIDRÁULICO PARA DEFENSA</t>
  </si>
  <si>
    <t>CAMINHÃO DISTRIBUIDOR DE CIMENTO</t>
  </si>
  <si>
    <t>CAMINHÃO PARA HIDROSSEMEADURA</t>
  </si>
  <si>
    <t>CAMINHÃO TANQUE DISTRIBUIDOR DE ASFALTO</t>
  </si>
  <si>
    <t>USINA MÓVEL PARA MICRO REVESTIMENTO</t>
  </si>
  <si>
    <t>REBOCADOS</t>
  </si>
  <si>
    <t>CARREGADEIRA DE PNEUS CAT - 924 H OU EQUIVALENTE</t>
  </si>
  <si>
    <t>ESCAVADEIRA HIDRÁULICA - 320DL OU EQUIVALENTE</t>
  </si>
  <si>
    <t>ESCAVADEIRA HIDRÁULICA - CAT 323DL OU EQUIVALENTE</t>
  </si>
  <si>
    <t>FRESADORA A FRIO - W 200 F OU EQUIVALENTE</t>
  </si>
  <si>
    <t>MINI-CARREGADEIRA DE PNEUS COM FRESADORA</t>
  </si>
  <si>
    <t>MINI-CARREGADEIRA DE PNEUS COM VASSOURA DE 1,8 m</t>
  </si>
  <si>
    <t>RECICLADORA DE PAVIMENTO À FRIO - CATERPILLAR RM-500 OU EQUIVALENTE</t>
  </si>
  <si>
    <t>RETRO ESCAVADEIRA DE PNEUS - CATERPILLAR 416E  OU EQUIVALENTE</t>
  </si>
  <si>
    <t>ROLO COMPACTADOR DE PNEUS AUTOPROPELIDO - 27 T</t>
  </si>
  <si>
    <t>ROLO LISO VIBRATÓRIO AUTOPROPELIDO - CS533 E OU EQUIVALENTE</t>
  </si>
  <si>
    <t>ROLO PÉ DE CARNEIRO AUTOPROPELIDO - CA 250 OU EQUIVALENTE</t>
  </si>
  <si>
    <t>TANQUE DE ESTOCAGEM ASFALTO (30.000L)</t>
  </si>
  <si>
    <t>TRATOR DE PNEUS AGRÍCOLA - MF 4292 OU EQUIVALENTE</t>
  </si>
  <si>
    <t>TRATOR DE PNEUS COM ROÇADEIRA</t>
  </si>
  <si>
    <t>TRATOR ESTEIRAS COM ESCARIFICADOR - CAT D8 OU EQUIVALENTE</t>
  </si>
  <si>
    <t>TRATOR ESTEIRAS COM LAMINA - CAT D4 OU EQUIVALENTE</t>
  </si>
  <si>
    <t>TRATOR ESTEIRAS COM LAMINA - CAT D6 OU EQUIVALENTE</t>
  </si>
  <si>
    <t>USINA DE ASFALTO A QUENTE 80 t/h</t>
  </si>
  <si>
    <t>USINA MISTURADORA DE SOLO 300 t/h</t>
  </si>
  <si>
    <t>USINA PRÉ-MISTURADO A FRIO 60 t/h</t>
  </si>
  <si>
    <t>MÃO-DE-OBRA</t>
  </si>
  <si>
    <t>% mobilizado</t>
  </si>
  <si>
    <t>CAMINHÃO COM DOLLY - 57 t</t>
  </si>
  <si>
    <t>CAMINHÃO MUNCK (GUINDAUTO)</t>
  </si>
  <si>
    <t>PERFURATRIZ HIDRÁULICA SOBRE ESTEIRAS PARA ESTACA RAIZ</t>
  </si>
  <si>
    <t>TRATOR ESTEIRAS COM LÂMINA - CAT D8 OU EQUIVALENTE</t>
  </si>
  <si>
    <t xml:space="preserve"> ES-PAV 001/2019</t>
  </si>
  <si>
    <t>ES-PAV 002/2019</t>
  </si>
  <si>
    <t>-</t>
  </si>
  <si>
    <t>CIMENTOS ASFÁLTICOS CAP-50-70</t>
  </si>
  <si>
    <t>EMULSÃO ASFÁLTICA PARA SERVIÇO DE IMPRIMAÇÃO</t>
  </si>
  <si>
    <t>EMULSÕES ASFÁLTICAS RR-1C</t>
  </si>
  <si>
    <t>Goinfra OR</t>
  </si>
  <si>
    <t>SUB-BASE</t>
  </si>
  <si>
    <t>BASE</t>
  </si>
  <si>
    <t>ES-PAV 004/2019</t>
  </si>
  <si>
    <t>ES-PAV 007/2019</t>
  </si>
  <si>
    <t>ES- PAV 008/2019</t>
  </si>
  <si>
    <t>ES- PAV 012/2019</t>
  </si>
  <si>
    <t>ES-PAV 012/2020</t>
  </si>
  <si>
    <t>RR-1C</t>
  </si>
  <si>
    <t>CBUQ</t>
  </si>
  <si>
    <t>Comércio</t>
  </si>
  <si>
    <t>Extensão total do trecho</t>
  </si>
  <si>
    <t>(ANP/UF)</t>
  </si>
  <si>
    <t>SICRO</t>
  </si>
  <si>
    <t>DRENAGEM PROFUNDA</t>
  </si>
  <si>
    <t>ROLO LISO TANDEN - 10 t</t>
  </si>
  <si>
    <t>UN</t>
  </si>
  <si>
    <t>Duração
(mês)</t>
  </si>
  <si>
    <t>CANTEIRO DE OBRAS</t>
  </si>
  <si>
    <t>MOBILIZAÇÃO / DESMOBILIZAÇÃO</t>
  </si>
  <si>
    <t>Cimenteira</t>
  </si>
  <si>
    <t>EFETIVO PESSOAL A SER MOBILIZADO</t>
  </si>
  <si>
    <t xml:space="preserve">Custo </t>
  </si>
  <si>
    <t>Custo</t>
  </si>
  <si>
    <t>Quant/20km</t>
  </si>
  <si>
    <t>SINALIZAÇÃO E OBRAS COMPLEMENTARES</t>
  </si>
  <si>
    <t>REGULARIZAÇÃO</t>
  </si>
  <si>
    <t>ES-DRE 007/2020</t>
  </si>
  <si>
    <t>ES-DRE 002/2020</t>
  </si>
  <si>
    <t>ES-DRE 003/2020</t>
  </si>
  <si>
    <t>ES-DRE 001/2020</t>
  </si>
  <si>
    <t xml:space="preserve">UN    </t>
  </si>
  <si>
    <t>ESCAVAÇÃO E CARGA DE MATERIAL DE JAZIDA - COM INDENIZAÇÃO</t>
  </si>
  <si>
    <t>CAMINHÃO PRANCHA</t>
  </si>
  <si>
    <t>ESTACAS</t>
  </si>
  <si>
    <t>SERVIÇOS PRELIMINARES</t>
  </si>
  <si>
    <t>REMOÇÃO DE PAVIMENTO</t>
  </si>
  <si>
    <t>DATA BASE: GOINFRA: AGOSTO/2025 (sem desoneração) | SICRO: JULHO/2025 | Materiais Asfálticos - ANP: agosto/2025</t>
  </si>
  <si>
    <t>ARCO VIÁRIO DE CATALÃO</t>
  </si>
  <si>
    <t>BUEIROS</t>
  </si>
  <si>
    <t>OBRA-DE-ARTE ESPECIAL</t>
  </si>
  <si>
    <t>INFRA-ESTRUTURA</t>
  </si>
  <si>
    <t>ESCAVAÇÕES</t>
  </si>
  <si>
    <t>BLOCOS DE FUNDAÇÃO</t>
  </si>
  <si>
    <t>VIGAS BALDRAMES</t>
  </si>
  <si>
    <t>MESO-ESTRUTURA</t>
  </si>
  <si>
    <t>PILARES</t>
  </si>
  <si>
    <t>CORTINAS</t>
  </si>
  <si>
    <t>SUPER-ESTRUTURA</t>
  </si>
  <si>
    <t xml:space="preserve">Prazo de Execução da Faixa </t>
  </si>
  <si>
    <t>DATA BASE: GOINFRA_ Administração Local, Canteiro de Obras e Mobilização - Faixa B1 (Implantação) : AGOSTO/2025 (sem desoneração)</t>
  </si>
  <si>
    <t>M2</t>
  </si>
  <si>
    <t>GOINFRA</t>
  </si>
  <si>
    <t>RESUMO DAS DISTÂNCIAS DE TRANSPORTE</t>
  </si>
  <si>
    <t>MATERIAL</t>
  </si>
  <si>
    <t>AGREGADOS</t>
  </si>
  <si>
    <t>BRITA E PEDRISCO</t>
  </si>
  <si>
    <t>FILLER</t>
  </si>
  <si>
    <t>AREIA</t>
  </si>
  <si>
    <t>CAP 50/70</t>
  </si>
  <si>
    <t>EAI</t>
  </si>
  <si>
    <t>CASCALHO (JAZIDA 01)</t>
  </si>
  <si>
    <t>CIMENTO</t>
  </si>
  <si>
    <t>ASFÁLTICOS</t>
  </si>
  <si>
    <t>CASCALHO</t>
  </si>
  <si>
    <t>REVESTIMENTO - CBUQ</t>
  </si>
  <si>
    <t>BASE E SUB-BASE</t>
  </si>
  <si>
    <t>TRANSPORTE LOCAL</t>
  </si>
  <si>
    <t>ORIGEM</t>
  </si>
  <si>
    <t>DESTINO</t>
  </si>
  <si>
    <t>DT (km)</t>
  </si>
  <si>
    <t>TRANSPORTE COMERCIAL</t>
  </si>
  <si>
    <t>Canteiro</t>
  </si>
  <si>
    <t>Pedreira Cathalão</t>
  </si>
  <si>
    <t>Areal Comercial</t>
  </si>
  <si>
    <t>Brasquimica (Morrinhos)</t>
  </si>
  <si>
    <t>DIVERSOS</t>
  </si>
  <si>
    <t>MADEIRA / AÇO</t>
  </si>
  <si>
    <t>BOTA-FORA</t>
  </si>
  <si>
    <t>PAVIMENTO REMOVIDO</t>
  </si>
  <si>
    <t>Bota-fora</t>
  </si>
  <si>
    <t>Extensão total do trecho (km)</t>
  </si>
  <si>
    <t>BRITA / PEDRA</t>
  </si>
  <si>
    <t>OBRAS-DE-ARTE CORRENTES</t>
  </si>
  <si>
    <t>Quant</t>
  </si>
  <si>
    <t>DEMOLIÇÕES</t>
  </si>
  <si>
    <t>BATE-ESTACA COM MARTELO HIDRÁULICO</t>
  </si>
  <si>
    <t>BATE-ESTACA DE GRAVIDADE PARA 6 t</t>
  </si>
  <si>
    <t>GUINDASTE MÓVEL SOBRE ESTEIRAS COM CAPACIDADE DE 40 t</t>
  </si>
  <si>
    <t>MARTELO HIDRÁULICO VIBRATÓRIO COM UNIDADE HIDRÁULICA</t>
  </si>
  <si>
    <t>TRANSVERSINAS</t>
  </si>
  <si>
    <t>VIGAS PRÉ-MOLDADAS</t>
  </si>
  <si>
    <t>FORNECIMENTO E MONTAGEM DE VIGAS PRÉ-FABRICADAS, INCLUSO IÇAMENTO COM GUINDASTE. AF_03/2024</t>
  </si>
  <si>
    <t>ES–OAE–001/18</t>
  </si>
  <si>
    <t>ES – SIN 001/19</t>
  </si>
  <si>
    <t>ES-OC 001/2019</t>
  </si>
  <si>
    <t>ES-DRE 009/2019</t>
  </si>
  <si>
    <t>ES-DRE 008/2019</t>
  </si>
  <si>
    <t>MOBILIZAÇÃO DE EQUIPAMENTOS</t>
  </si>
  <si>
    <t>Goiânia (GO)</t>
  </si>
  <si>
    <r>
      <t xml:space="preserve">ORSE (Insumo) </t>
    </r>
    <r>
      <rPr>
        <vertAlign val="subscript"/>
        <sz val="10"/>
        <rFont val="Aptos"/>
        <family val="2"/>
      </rPr>
      <t>nov/20</t>
    </r>
    <r>
      <rPr>
        <sz val="11"/>
        <color theme="1"/>
        <rFont val="Calibri"/>
        <family val="2"/>
        <scheme val="minor"/>
      </rPr>
      <t/>
    </r>
  </si>
  <si>
    <t>PROJETO DE ENGENHARIA - RELEVO ONDULADO - FAIXA DE 5 A ABAIXO DE 15 KM</t>
  </si>
  <si>
    <t>PROJETO ESTRUTURAL DE OAE (OBRA DE ARTE ESPECIAL)</t>
  </si>
  <si>
    <t>PROJETOS EXECUTIVOS</t>
  </si>
  <si>
    <t>8.1</t>
  </si>
  <si>
    <t>8.2</t>
  </si>
  <si>
    <t>8.3</t>
  </si>
  <si>
    <t>8.4</t>
  </si>
  <si>
    <t>8.5</t>
  </si>
  <si>
    <t>8.6</t>
  </si>
  <si>
    <t>8.7</t>
  </si>
  <si>
    <t>8.8</t>
  </si>
  <si>
    <t>9.1</t>
  </si>
  <si>
    <t>9.2</t>
  </si>
  <si>
    <t>9.3</t>
  </si>
  <si>
    <t>9.4</t>
  </si>
  <si>
    <t>9.5</t>
  </si>
  <si>
    <t>10.1</t>
  </si>
  <si>
    <t>10.2</t>
  </si>
  <si>
    <t>10.3</t>
  </si>
  <si>
    <t>Goinfra CONS</t>
  </si>
  <si>
    <t>IP-10 - 2018/001</t>
  </si>
  <si>
    <t>IP-14 - 2018/001</t>
  </si>
  <si>
    <t>7º MÊS</t>
  </si>
  <si>
    <t>8º MÊS</t>
  </si>
  <si>
    <t>PROJETO BÁSICO DE ENGENHARIA</t>
  </si>
  <si>
    <t>DEMONSTRATIVO DO BDI ESTIMADO NOS ORÇAMENTOS DE OBRAS RODOVIÁRIAS DA GOINFRA</t>
  </si>
  <si>
    <t>1 - BDI ESTIMADO PARA OBRAS RODOVIÁRIAS</t>
  </si>
  <si>
    <t xml:space="preserve">SEM DESONERAÇÃO </t>
  </si>
  <si>
    <t>COM DESONERÇÃO</t>
  </si>
  <si>
    <t>Tributos</t>
  </si>
  <si>
    <t>Resultado (*)</t>
  </si>
  <si>
    <t>2 - BDI REDUZIDO ESTIMADO PARA OBRAS RODOVIÁRIAS</t>
  </si>
  <si>
    <r>
      <t>Administração central</t>
    </r>
    <r>
      <rPr>
        <b/>
        <vertAlign val="superscript"/>
        <sz val="10"/>
        <rFont val="Aptos"/>
        <family val="2"/>
      </rPr>
      <t xml:space="preserve"> (1)</t>
    </r>
  </si>
  <si>
    <r>
      <t>Lucro</t>
    </r>
    <r>
      <rPr>
        <b/>
        <vertAlign val="superscript"/>
        <sz val="10"/>
        <rFont val="Aptos"/>
        <family val="2"/>
      </rPr>
      <t xml:space="preserve"> (1)</t>
    </r>
  </si>
  <si>
    <r>
      <t>Despesas financeiras</t>
    </r>
    <r>
      <rPr>
        <b/>
        <vertAlign val="superscript"/>
        <sz val="10"/>
        <rFont val="Aptos"/>
        <family val="2"/>
      </rPr>
      <t xml:space="preserve"> (1)</t>
    </r>
  </si>
  <si>
    <r>
      <t xml:space="preserve">Seguros + Garantias </t>
    </r>
    <r>
      <rPr>
        <b/>
        <vertAlign val="superscript"/>
        <sz val="10"/>
        <rFont val="Aptos"/>
        <family val="2"/>
      </rPr>
      <t>(1)</t>
    </r>
  </si>
  <si>
    <r>
      <t xml:space="preserve">Riscos </t>
    </r>
    <r>
      <rPr>
        <b/>
        <vertAlign val="superscript"/>
        <sz val="10"/>
        <rFont val="Aptos"/>
        <family val="2"/>
      </rPr>
      <t>(1)</t>
    </r>
  </si>
  <si>
    <r>
      <t xml:space="preserve">ISS </t>
    </r>
    <r>
      <rPr>
        <b/>
        <vertAlign val="superscript"/>
        <sz val="10"/>
        <rFont val="Aptos"/>
        <family val="2"/>
      </rPr>
      <t>(1)</t>
    </r>
  </si>
  <si>
    <r>
      <t xml:space="preserve">PIS </t>
    </r>
    <r>
      <rPr>
        <b/>
        <vertAlign val="superscript"/>
        <sz val="10"/>
        <rFont val="Aptos"/>
        <family val="2"/>
      </rPr>
      <t>(2)</t>
    </r>
  </si>
  <si>
    <r>
      <t>COFINS</t>
    </r>
    <r>
      <rPr>
        <b/>
        <vertAlign val="superscript"/>
        <sz val="10"/>
        <rFont val="Aptos"/>
        <family val="2"/>
      </rPr>
      <t xml:space="preserve"> (2)</t>
    </r>
  </si>
  <si>
    <r>
      <t xml:space="preserve">CPRB </t>
    </r>
    <r>
      <rPr>
        <b/>
        <vertAlign val="superscript"/>
        <sz val="10"/>
        <rFont val="Aptos"/>
        <family val="2"/>
      </rPr>
      <t>(3)</t>
    </r>
  </si>
  <si>
    <t>(1) Percentuais definifdos pelo TAG TCE / GOINFRA</t>
  </si>
  <si>
    <t>(2) Alíquota definida por lei (lucro presumido).</t>
  </si>
  <si>
    <t>(3) Alíquota definida pela lei 14.973/24 (Transição para a contribuição substitutíva).</t>
  </si>
  <si>
    <t>(4) Conforme portaria nº 68/2025 - GOINFRA</t>
  </si>
  <si>
    <t>(*) A fórmula para estipulação da taxa de BDI estimado adotado é a mesma que foi aplicada para a obtenção das tabelas contidas no Acórdão nº 2.622/2013 – TCU – Plenário</t>
  </si>
  <si>
    <r>
      <t xml:space="preserve">ISS </t>
    </r>
    <r>
      <rPr>
        <b/>
        <vertAlign val="superscript"/>
        <sz val="10"/>
        <rFont val="Aptos"/>
        <family val="2"/>
      </rPr>
      <t>(4)</t>
    </r>
  </si>
  <si>
    <t>Onde:</t>
  </si>
  <si>
    <t>AC = taxa de administração central</t>
  </si>
  <si>
    <t>S = taxa de seguros</t>
  </si>
  <si>
    <t>R = taxa de riscos</t>
  </si>
  <si>
    <t>G = taxa de garantias</t>
  </si>
  <si>
    <t>DF = taxa de despesas financeiras</t>
  </si>
  <si>
    <t>L = taxa de lucro/remuneração</t>
  </si>
  <si>
    <t>I = taxa de incidência de impostos (PIS, COFINS, CPRB e ISS)</t>
  </si>
  <si>
    <t>BDI:</t>
  </si>
  <si>
    <t>BDI Reduzido:</t>
  </si>
  <si>
    <t>ISS =2,40%:  Alíquota e base de cálculo definida pela legislação municipal, Lei 3.952 de 16 de dezembro de 2021. (Catalão/GO)</t>
  </si>
  <si>
    <t xml:space="preserve">KM    </t>
  </si>
  <si>
    <t xml:space="preserve">M2    </t>
  </si>
  <si>
    <t>DESTOCAMENTO DE ÁRVORES COM DIÂMETRO DE 15 A 30 CM</t>
  </si>
  <si>
    <t>DESTOCAMENTO DE ÁRVORES COM DIÂMETRO MAIOR QUE 30 CM</t>
  </si>
  <si>
    <t xml:space="preserve">M3    </t>
  </si>
  <si>
    <t xml:space="preserve">M3KM  </t>
  </si>
  <si>
    <t>T</t>
  </si>
  <si>
    <t>TRANSPORTE COMERCIAL DE MATERIAL BETUMINOSO (CANTEIRO)</t>
  </si>
  <si>
    <t>TRANSPORTE COMERCIAL DE MATERIAL BETUMINOSO (USINA)</t>
  </si>
  <si>
    <t>ENTRADA PARA DESCIDA D'ÁGUA - EDA 01 A - AREIA E BRITA COMERCIAIS</t>
  </si>
  <si>
    <t>ENTRADA PARA DESCIDA D'ÁGUA - EDA 01 B - AREIA E BRITA COMERCIAIS</t>
  </si>
  <si>
    <t>ENTRADA PARA DESCIDA D'ÁGUA - EDA 03 A - AREIA E BRITA COMERCIAIS</t>
  </si>
  <si>
    <t>ENTRADA PARA DESCIDA D'ÁGUA - EDA 05 A - AREIA E BRITA COMERCIAIS</t>
  </si>
  <si>
    <t>ENTRADA PARA DESCIDA D'ÁGUA - EDA 05 B - AREIA E BRITA COMERCIAIS</t>
  </si>
  <si>
    <t>DESCIDA D'ÁGUA DE ATERROS TIPO RÁPIDO - DAR 40-20 - AREIA E BRITA COMERCIAIS</t>
  </si>
  <si>
    <t>M</t>
  </si>
  <si>
    <t>DESCIDA D'ÁGUA DE ATERROS TIPO RÁPIDO - DAR 60-30 - AREIA E BRITA COMERCIAIS</t>
  </si>
  <si>
    <t>DESCIDA D'ÁGUA DE ATERROS EM DEGRAUS - DAD 60-36 - AREIA E BRITA COMERCIAIS</t>
  </si>
  <si>
    <t>DISSIPADOR DE ENERGIA - DES 73-219 - AREIA, BRITA E PEDRA DE MÃO COMERCIAIS</t>
  </si>
  <si>
    <t>DISSIPADOR DE ENERGIA - DES 88-264 - AREIA, BRITA E PEDRA DE MÃO COMERCIAIS</t>
  </si>
  <si>
    <t>DISSIPADOR DE ENERGIA - DES 120-360 - AREIA, BRITA E PEDRA DE MÃO COMERCIAIS</t>
  </si>
  <si>
    <t>DISSIPADOR DE ENERGIA - DED 02 A - AREIA, BRITA E PEDRA DE MÃO COMERCIAIS</t>
  </si>
  <si>
    <t>DISSIPADOR DE ENERGIA - DED 01 A - AREIA, BRITA E PEDRA DE MÃO COMERCIAIS</t>
  </si>
  <si>
    <t>DISSIPADOR DE ENERGIA - DED 03 B - AREIA E BRITA COMERCIAIS</t>
  </si>
  <si>
    <t>LASTRO DE PEDRA DE MÃO OU RACHÃO - ESPALHAMENTO MANUAL</t>
  </si>
  <si>
    <t>M³</t>
  </si>
  <si>
    <t>TRANSPORTE COMERCIAL DE AGREGADOS (AREIA)</t>
  </si>
  <si>
    <t>TRANSPORTE COMERCIAL DE AGREGADOS (BRITA/PEDRA)</t>
  </si>
  <si>
    <t>CORPO DE BDTC D = 1,50 M PA1 - AREIA, BRITA E PEDRA DE MÃO COMERCIAIS</t>
  </si>
  <si>
    <t>CORPO DE BTTC D = 1,50 M PA2 - AREIA, BRITA E PEDRA DE MÃO COMERCIAIS</t>
  </si>
  <si>
    <t>BOCA DE BSTC D = 1,00 M - ESCONSIDADE 30° - AREIA E BRITA COMERCIAIS - ALAS ESCONSAS</t>
  </si>
  <si>
    <t>BOCA DE BDTC D = 1,50 M - ESCONSIDADE 0° - AREIA E BRITA COMERCIAIS - ALAS RETAS</t>
  </si>
  <si>
    <t>BOCA DE BTTC D = 1,50 M - ESCONSIDADE 0° - AREIA E BRITA COMERCIAIS - ALAS RETAS</t>
  </si>
  <si>
    <t>CAIXA COLETORA DE SARJETA - CCS 250-100 A - COM GRELHA DE CONCRETO - AREIA E BRITA COMERCIAIS</t>
  </si>
  <si>
    <t>CAIXA COLETORA DE SARJETA - CCS 350-100 A - COM GRELHA DE CONCRETO - AREIA E BRITA COMERCIAIS</t>
  </si>
  <si>
    <t>DISSIPADOR DE ENERGIA - DEB 300-366 - AREIA, BRITA E PEDRA DE MÃO COMERCIAIS</t>
  </si>
  <si>
    <t>DISSIPADOR DE ENERGIA - DEB 360-414 - AREIA, BRITA E PEDRA DE MÃO COMERCIAIS</t>
  </si>
  <si>
    <t>DISSIPADOR DE ENERGIA - DEB 300-666 - AREIA, BRITA E PEDRA DE MÃO COMERCIAIS</t>
  </si>
  <si>
    <t>CORPO DE BSCC 2,50 X 2,50 M - MOLDADO NO LOCAL - ALTURA DO ATERRO 2,50 A 5,00 M - AREIA E BRITA COMERCIAIS</t>
  </si>
  <si>
    <t>BOCA DE BSCC 2,50 X 2,50 M - ESCONSIDADE 15° - AREIA E BRITA COMERCIAIS</t>
  </si>
  <si>
    <t>ESTACA TRILHO TR 57 - FORNECIMENTO E CRAVAÇÃO</t>
  </si>
  <si>
    <t xml:space="preserve">KG    </t>
  </si>
  <si>
    <t>FORMA CHAPA COMPENSADA RESINADA 12 MM - UTILIZAÇÃO 1X (CONFECÇÃO, INSTALAÇÃO E RETIRADA)</t>
  </si>
  <si>
    <t>PROTENSÃO DE TIRANTE COM 8 CORDOALHAS D = 12,7 MM AÇO CP 190 RB, COM CAPACIDADE DE 690 KN - INCLUSIVE ANCORAGEM E GRAUTEAMENTO DA CABEÇA</t>
  </si>
  <si>
    <t>BARREIRA SIMPLES DE CONCRETO, ARMADA, PRÉ-MOLDADA (PERFIL NEW JERSEY) - L &gt; 3,00 M E H = 810 MM</t>
  </si>
  <si>
    <t>LANÇAMENTO DE VIGA PRÉ-MOLDADA DE 1.000 A 1.250 KN COM UTILIZAÇÃO DE GUINDASTE</t>
  </si>
  <si>
    <t>GUARDA-CORPO E CORRIMÃO METÁLICO PARA PASSARELAS PARA PEDESTRES - FORNECIMENTO E INSTALAÇÃO</t>
  </si>
  <si>
    <t>SINALIZAÇÃO HORIZONTAL COM RESINA ACRÍLICA EMULSIONADA EM ÁGUA (0,5 MM)</t>
  </si>
  <si>
    <t>SINALIZAÇÃO HORIZONTAL COM TERMOPLÁSTICO EXTRUDADO (3 MM)</t>
  </si>
  <si>
    <t>COORDENADOR / GESTOR DE CONTRATO (ENG. SÊNIOR)</t>
  </si>
  <si>
    <t>MÊS</t>
  </si>
  <si>
    <t>GESTOR DO CONTRATO (ENG. PLENO )</t>
  </si>
  <si>
    <t>ENGENHEIRO DE PRODUÇÃO / CIVIL (ENG. JÚNIOR)</t>
  </si>
  <si>
    <t>SALA TÉCNICA (TÉCNICO ESTRADAS)</t>
  </si>
  <si>
    <t>ENCARREGADO DE TOPOGRAFIA / TOPÓGRAFO CHEFE</t>
  </si>
  <si>
    <t>TOPÓGRAFO</t>
  </si>
  <si>
    <t>AUXILIAR DE TOPOGRAFIA</t>
  </si>
  <si>
    <t>LABORATORISTA DE SOLOS</t>
  </si>
  <si>
    <t>LABORATORISTA DE BETUMES</t>
  </si>
  <si>
    <t>LABORATORISTA DE CONCRETOS</t>
  </si>
  <si>
    <t>AUXILIAR DE LABORATORISTA</t>
  </si>
  <si>
    <t>ENGENHEIRO DE SEGURANÇA DO TRABALHO</t>
  </si>
  <si>
    <t>MÉDICO DE SEGURANÇA DO TRABALHO</t>
  </si>
  <si>
    <t>TÉCNICO DE SEGURANÇA DO TRABALHO</t>
  </si>
  <si>
    <t>ENCARREGADO GERAL</t>
  </si>
  <si>
    <t>MOTORISTA</t>
  </si>
  <si>
    <t>ENCARREGADO ADMINISTRATIVO</t>
  </si>
  <si>
    <t>AUXILIAR ADMINISTRATIVO</t>
  </si>
  <si>
    <t>ALMOXARIFE / APONTADOR / COMPRADOR</t>
  </si>
  <si>
    <t>RECEPCIONISTA / TELEFONISTA</t>
  </si>
  <si>
    <t>VIGIA</t>
  </si>
  <si>
    <t>MATERIAL DE EXPEDIENTE / CÓPIAS / IMPRESSÕES</t>
  </si>
  <si>
    <t>MEDICAMENTOS</t>
  </si>
  <si>
    <t>VEÍCULOS LEVES (INCLUSO COMBUSTÍVEL)</t>
  </si>
  <si>
    <t>EQUIPAMENTOS DE LABORATÓRIO DE SOLOS</t>
  </si>
  <si>
    <t>EQUIPAMENTOS DE LABORATÓRIO DE ASFALTO</t>
  </si>
  <si>
    <t>EQUIPAMENTOS DE LABORATÓRIO DE CONCRETO</t>
  </si>
  <si>
    <t>INSTRUMENTAL DE TOPOGRAFIA</t>
  </si>
  <si>
    <t>CAMINHÃO MUNCK</t>
  </si>
  <si>
    <t>PCMSO (NR-7)</t>
  </si>
  <si>
    <t>PGR (NR-18)</t>
  </si>
  <si>
    <t>EXAMES ADMISSIONAIS/DEMISSIONAIS</t>
  </si>
  <si>
    <t>ANOTAÇÃO DE RESPONSABILIDADE TÉCNICA</t>
  </si>
  <si>
    <t>ENSAIOS TECNOLÓGICOS</t>
  </si>
  <si>
    <t>DESMATAMENTO, DESTOCAMENTO E LIMPEZA - ÁRVORES COM
DIÂMETROS MENORES DE 15 CM</t>
  </si>
  <si>
    <t>M²</t>
  </si>
  <si>
    <t>ESCAV.,  CARGA  E  TRANSP.  1ª  CATEG.  C/  CARREGADEIRA  P/
PEQUENOS MOVIMENTOS DE TERRA - (DT: 201 A 400M)</t>
  </si>
  <si>
    <t>ESCRITÓRIO DE CAMPO</t>
  </si>
  <si>
    <t>ESCRITÓRIO URBANO (CIDADE)</t>
  </si>
  <si>
    <t>ALOJAMENTO (PESSOAL OPERACIONAL)</t>
  </si>
  <si>
    <t>ALOJAMENTO (PESSOAL TÉCNICO ADMINISTRATIVO)</t>
  </si>
  <si>
    <t>ALOJAMENTO (ENGENHEIROS)</t>
  </si>
  <si>
    <t>MOBILIÁRIO DE ESCRITÓRIO (INCLUSIVE EQ. DE INFORMÁTICA)</t>
  </si>
  <si>
    <t>MOBILIÁRIO DE ALOJAMENTO (ENGENHEIROS)</t>
  </si>
  <si>
    <t>ALMOXARIFADO</t>
  </si>
  <si>
    <t>GALPÕES PARA CARPINTARIA E ARMAÇÃO (COBERTURA)</t>
  </si>
  <si>
    <t>OFICINAS</t>
  </si>
  <si>
    <t>FISCALIZAÇÃO</t>
  </si>
  <si>
    <t>POSTO DE COMBUSTÍVEL E LUBRIFICAÇÃO</t>
  </si>
  <si>
    <t>VESTIÁRIOS</t>
  </si>
  <si>
    <t>SANITÁRIOS</t>
  </si>
  <si>
    <t>BANHEIROS QUÍMICOS (COM LAVATÓRIO)</t>
  </si>
  <si>
    <t>REFEITÓRIO (PARA OS ADMINISTRATIVOS)</t>
  </si>
  <si>
    <t>TENDA 6X6 M (REFEITÓRIO)</t>
  </si>
  <si>
    <t>MESA COM 4 CADEIRAS (REFEITÓRIO – TENDAS)</t>
  </si>
  <si>
    <t>CJ</t>
  </si>
  <si>
    <t>LABORATÓRIO (ESPAÇO FÍSICO)</t>
  </si>
  <si>
    <t>AMBULATÓRIO</t>
  </si>
  <si>
    <t>CERCAS</t>
  </si>
  <si>
    <t>GUARITAS</t>
  </si>
  <si>
    <t>FOSSA SÉPTICA</t>
  </si>
  <si>
    <t>SUMIDOURO</t>
  </si>
  <si>
    <t>POÇO ARTESIANO</t>
  </si>
  <si>
    <t>PLACA DE OBRA</t>
  </si>
  <si>
    <t>OBELISCO DE INAUGURAÇÃO (COM PLACA)</t>
  </si>
  <si>
    <t>INSTALAÇÕES PROVISÓRIAS DE ÁGUA / ESGOTO</t>
  </si>
  <si>
    <t>INSTALAÇÕES PROVISÓRIAS DE ENERGIA ELÉTRICA</t>
  </si>
  <si>
    <t>CONSUMO DE ENERGIA (CANTEIRO / ALOJAMENTO)</t>
  </si>
  <si>
    <t>KWH/MÊS</t>
  </si>
  <si>
    <t>CONSUMO DE TELEFONE/INTERNET (CANTEIRO)</t>
  </si>
  <si>
    <t>MATERIAIS DE LIMPEZA (ALOJAMENTO ENG / ESCRIT. URB)</t>
  </si>
  <si>
    <t>FAXINEIRA (ALOJAMENTO ENG / ESCRITÓRIO URB)</t>
  </si>
  <si>
    <t>INSTALAÇÃO DE USINA DE ASFALTO</t>
  </si>
  <si>
    <t>INSTALAÇÃO DE USINA DE SOLOS</t>
  </si>
  <si>
    <t>PAIOL DE EXPLOSIVOS</t>
  </si>
  <si>
    <t>SINALIZAÇÃO - PLACAS DA OBRA (CAMINHOS DE SERVIÇO)</t>
  </si>
  <si>
    <t>SINALIZAÇÃO - PLACAS DA OBRA (DESVIO / PARE SIGA)</t>
  </si>
  <si>
    <t>CONE DE SINALIZAÇÃO (DESVIO)</t>
  </si>
  <si>
    <t>TAMBOR DE 200L (DESVIO)</t>
  </si>
  <si>
    <t>CAMINHÃO PIPA (DESVIO / CAMINHO DE SERVIÇO)</t>
  </si>
  <si>
    <t>H</t>
  </si>
  <si>
    <t>SERVENTE PARA SINALIZAÇÃO (DESVIO)</t>
  </si>
  <si>
    <t>LICENÇA DE INSTALAÇÃO DE CANTEIRO (FIXO)</t>
  </si>
  <si>
    <t>LICENÇA DE INSTALAÇÃO DE CANTEIRO (ÁREA)</t>
  </si>
  <si>
    <t>LICENÇA DE USINA</t>
  </si>
  <si>
    <t>LICENÇA DE CASCALHEIRA</t>
  </si>
  <si>
    <t>LICENÇA DE OUTORGA DE USO DA ÁGUA</t>
  </si>
  <si>
    <t>FRESAGEM DESCONTÍNUA À FRIO</t>
  </si>
  <si>
    <t>REVESTIMENTO VEGETAL POR HIDROSSEMEADURA</t>
  </si>
  <si>
    <t xml:space="preserve">CONFORMAÇÃO DE TALUDE </t>
  </si>
  <si>
    <t>Votorantim - Edealina</t>
  </si>
  <si>
    <t>ESTABILIZAÇÃO DE SOLO COM BAIXA CAPACIDADE DE SUPORTE COM RACHÃO</t>
  </si>
  <si>
    <t xml:space="preserve">FLORESTAMENTO </t>
  </si>
  <si>
    <t>ESCAVAÇÃO, CARGA E TRANSPORTE DE SOLO MOLE - C/ ESCAVADEIRA - (DT: 000 A 200M)</t>
  </si>
  <si>
    <t>ESCAV. E CARGA 1ª CATEG. - SEM TRANSPORTE</t>
  </si>
  <si>
    <t>TRANSPORTE LOCAL SOLO MOLE C/ BASCULANTE 6m3 - DMT&gt;1,0KM</t>
  </si>
  <si>
    <t>TRANSPORTE COMERCIAL DE MASSA</t>
  </si>
  <si>
    <t>Extração</t>
  </si>
  <si>
    <t>Depósito</t>
  </si>
  <si>
    <t>PROJETO ESTRUTURAL DE BSCC</t>
  </si>
  <si>
    <t>BDI Projetos:</t>
  </si>
  <si>
    <t>ELÉTRICA E ILUMINAÇÃO</t>
  </si>
  <si>
    <t>POSTE DE CONCRETO SC 11/600 - SEM FUNDAÇÃO/CONCRETO</t>
  </si>
  <si>
    <t>ASSENTAMENTO DE POSTE DE CONCRETO COM COMPRIMENTO NOMINAL DE 11 M, CARGA NOMINAL DE 600 DAN, ENGASTAMENTO BASE CONCRETADA COM 1 M DE CONCRETO E 0,7 M DE SOLO (NÃO INCLUI FORNECIMENTO). AF_04/2025</t>
  </si>
  <si>
    <t>CABO DE ALUMINIO NU SEM ALMA DE ACO, BITOLA 4 AWG</t>
  </si>
  <si>
    <t>CRUZETA POLIMÉRICA 90X112X2400 MM</t>
  </si>
  <si>
    <t>MAO FRANCESA PLANA DE ACO GALVANIZADO 726 MM</t>
  </si>
  <si>
    <t>ISOLADOR DE PORCELANA, TIPO PINO MONOCORPO, PARA TENSAO DE *35* KV</t>
  </si>
  <si>
    <t>ISOLADOR DE PORCELANA, TIPO BUCHA, PARA TENSAO DE *35* KV</t>
  </si>
  <si>
    <t>TRANSFORMADOR DE DISTRIBUIÇÃO, 75 KVA, TRIFÁSICO, 60 HZ, CLASSE 15 KV, IMERSO EM ÓLEO MINERAL, INSTALAÇÃO EM POSTE (NÃO INCLUSO SUPORTE) - FORNECIMENTO E INSTALAÇÃO. AF_12/2020</t>
  </si>
  <si>
    <t>PARA RAIOS DISTRIBUIDOR POLIMÉRICO ÓXIDO DE ZINCO S/CENTELHADOR C/ DESLIGAMENTO AUTOMÁTICO 15KV,10KA</t>
  </si>
  <si>
    <t>OLHAL PARA PARAFUSO</t>
  </si>
  <si>
    <t>PARAFUSO, CABECA QUADRADA, ACO CARBONO, ZINCADO A QUENTE, M16, 230 MM, 1 PRC</t>
  </si>
  <si>
    <t>GANCHO OLHAL EM ACO GALVANIZADO, ESPESSURA 16MM, ABERTURA 21MM</t>
  </si>
  <si>
    <t>CAIXA PARA QUADRO DE COMANDO METÁLICA DE SOBREPOR 40X40X20 CM</t>
  </si>
  <si>
    <t>LUMINÁRIA LED PARA ILUMINAÇÃO PÚBLICA 240W A 280W</t>
  </si>
  <si>
    <t>ELETRODUTO EM AÇO GALVANIZADO A FOGO DIÂMETRO 3" - PESADO</t>
  </si>
  <si>
    <t>LUVA EM AÇO GALVANIZADO DIÂMETRO 3"</t>
  </si>
  <si>
    <t>CABECOTE DE LIGA DE ALUMINIO DIAM. 3"</t>
  </si>
  <si>
    <t>ARAME GALVANIZADO 12 BWG</t>
  </si>
  <si>
    <t>HASTE REV.COBRE(COPPERWELD)  5/8" X 3,00 M C/CONECTOR</t>
  </si>
  <si>
    <t>CABO DE COBRE NU 50 MM2 (2,25 M/KG)</t>
  </si>
  <si>
    <t>TERMINAL DE PRESSAO 50 MM2</t>
  </si>
  <si>
    <t>CABO FLEXÍVEL EPR/XLPE (90°C), 0,6/1 KV, 16 MM2</t>
  </si>
  <si>
    <t>PARAFUSO M16 EM ACO GALVANIZADO, COMPRIMENTO = 250 MM, DIAMETRO = 16 MM, ROSCA MAQUINA, CABECA QUADRADA</t>
  </si>
  <si>
    <t>ARRUELA QUADRADA DE AÇO GALVANIZADO 3X38X38 MM FURO 18</t>
  </si>
  <si>
    <t>DISJUNTOR TRIPOLAR 40 A 50A</t>
  </si>
  <si>
    <t>CONTATOR TRIPOLAR - 50A, 500V NOMINAL, COMANDO 220V, CATEGORIA AC-3.</t>
  </si>
  <si>
    <t>FITA DE AUTO FUSAO, ROLO DE 10,00 M</t>
  </si>
  <si>
    <t>TRILHO OU SUPORTE PARA BORNE TERMINAL</t>
  </si>
  <si>
    <t>RELE FOTO ELETRICO COM BASE</t>
  </si>
  <si>
    <t>ELETRODUTO PVC FLEXÍVEL (MANGUEIRA CORRUGADA REFORÇADA) DIAM. 50MM</t>
  </si>
  <si>
    <t>CAIXA,PAS.,300x300x250mm,C/TAMPA</t>
  </si>
  <si>
    <t>CONJUNTO DE ILUMINAÇÃO COMPOSTO POR POSTE METÁLICO GALVANIZADO TELECÔNICO RETO DE ENGASTAR, 12 METROS TOTAIS, COM 01 BRAÇO ORNAMENTAL GALVANIZADO E PINTADO DO TIPO BORBOLETA, COM 04 METROS DE COMPRIMENTO E 01 LUMINÁRIA LED DE 200W, INCLUINDO CONECTORES ISOLADOS PERFURANTES, ELETRODUTOS, PARAFUSOS, ATERRAMENTO, CABOS ELÉTRICOS</t>
  </si>
  <si>
    <t>KG</t>
  </si>
  <si>
    <t>SINAPI</t>
  </si>
  <si>
    <t>Próprio</t>
  </si>
  <si>
    <t xml:space="preserve"> 100612 </t>
  </si>
  <si>
    <t xml:space="preserve"> 071110 </t>
  </si>
  <si>
    <t xml:space="preserve"> 071765 </t>
  </si>
  <si>
    <t xml:space="preserve"> 00003395 </t>
  </si>
  <si>
    <t xml:space="preserve"> 00003393 </t>
  </si>
  <si>
    <t xml:space="preserve"> 102104 </t>
  </si>
  <si>
    <t xml:space="preserve"> 071833 </t>
  </si>
  <si>
    <t xml:space="preserve"> 071795 </t>
  </si>
  <si>
    <t xml:space="preserve"> 070703 </t>
  </si>
  <si>
    <t xml:space="preserve"> 071603 </t>
  </si>
  <si>
    <t xml:space="preserve"> 3276 </t>
  </si>
  <si>
    <t xml:space="preserve"> 071707 </t>
  </si>
  <si>
    <t xml:space="preserve"> 070506 </t>
  </si>
  <si>
    <t xml:space="preserve"> 070229 </t>
  </si>
  <si>
    <t xml:space="preserve"> 071381 </t>
  </si>
  <si>
    <t xml:space="preserve"> 070544 </t>
  </si>
  <si>
    <t xml:space="preserve"> 3469 </t>
  </si>
  <si>
    <t xml:space="preserve"> 3930 </t>
  </si>
  <si>
    <t xml:space="preserve"> 00000432 </t>
  </si>
  <si>
    <t xml:space="preserve"> 3709 </t>
  </si>
  <si>
    <t xml:space="preserve"> 3261 </t>
  </si>
  <si>
    <t xml:space="preserve"> 4046 </t>
  </si>
  <si>
    <t xml:space="preserve"> 3318 </t>
  </si>
  <si>
    <t xml:space="preserve"> 3481 </t>
  </si>
  <si>
    <t xml:space="preserve"> 3637 </t>
  </si>
  <si>
    <t xml:space="preserve"> 3926 </t>
  </si>
  <si>
    <t>Goinfra OC</t>
  </si>
  <si>
    <t>INST. ELÉT./TELEFÔNICA/CABEAMENTO ESTRUTURADO</t>
  </si>
  <si>
    <t>IP-19 - 2018/001</t>
  </si>
  <si>
    <t>CONCRETO USINADO FCK=25 MPA</t>
  </si>
  <si>
    <t>FORNECIMENTO DE VIGA PRÉ-MOLDADA DE CONCRETO 1000X80X80CM COM FCK=25 MPA</t>
  </si>
  <si>
    <t>IP-17 - 2018/001</t>
  </si>
  <si>
    <t>LICENCIAMENTO AMBIENTAL, PROJETOS E PROGRAMAS DE OBRAS RODOVIÁRIAS</t>
  </si>
  <si>
    <t>DESMATAMENTO E LIMPEZA - INCLUSO DESTOCAMENTO DE ÁRVORES COM DIÂMETROS MENORES DE 15 CM</t>
  </si>
  <si>
    <t>TRANSPORTE DE PRÉ MOLDADOS EM CAMINHÃO PRANCHA 3 EIXOS - CAP. 30 T</t>
  </si>
  <si>
    <t>6-</t>
  </si>
  <si>
    <t>7-</t>
  </si>
  <si>
    <t>1-</t>
  </si>
  <si>
    <t>2-</t>
  </si>
  <si>
    <t>3-</t>
  </si>
  <si>
    <t>4-</t>
  </si>
  <si>
    <t>5-</t>
  </si>
  <si>
    <t>TOTAL - PROJETOS EXECUTIVOS</t>
  </si>
  <si>
    <t>TOTAL - TERRAPLENAGEM</t>
  </si>
  <si>
    <t>TOTAL - PAVIMENTAÇÃO</t>
  </si>
  <si>
    <t>TOTAL - DRENAGEM</t>
  </si>
  <si>
    <t>TOTAL - OBRAS DE ARTE CORRENTES</t>
  </si>
  <si>
    <t>TOTAL - OBRA-DE-ARTE ESPECIAL</t>
  </si>
  <si>
    <t>TOTAL - SINALIZAÇÃO E OBRAS COMPLEMENTARES</t>
  </si>
  <si>
    <t>TOTAL - ELÉTRICA E ILUMINAÇÃO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</si>
</sst>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_(* #,##0.00&quot; Km&quot;_);[Red]_(* \(#,##0.00&quot; Km&quot;\);_(* &quot;-&quot;?????_);[Blue]* _(@_)"/>
    <numFmt numFmtId="167" formatCode="&quot;R$ &quot;#,##0.00"/>
    <numFmt numFmtId="168" formatCode="0_)"/>
    <numFmt numFmtId="169" formatCode="General_)"/>
    <numFmt numFmtId="170" formatCode="&quot;R$&quot;\ #,##0.00"/>
    <numFmt numFmtId="171" formatCode="0.00_)"/>
    <numFmt numFmtId="172" formatCode="#."/>
    <numFmt numFmtId="173" formatCode="_(&quot;R$ &quot;* #,##0.00_);_(&quot;R$ &quot;* \(#,##0.00\);_(&quot;R$ &quot;* &quot;-&quot;??_);_(@_)"/>
    <numFmt numFmtId="174" formatCode="\$#,##0\ ;\(\$#,##0\)"/>
    <numFmt numFmtId="175" formatCode="_(&quot;Cr$&quot;* #,##0.00_);_(&quot;Cr$&quot;* \(#,##0.00\);_(&quot;Cr$&quot;* &quot;-&quot;??_);_(@_)"/>
    <numFmt numFmtId="176" formatCode="_(* #,##0.00_);[Red]_(* \(#,##0.00\);_(* &quot;-&quot;??_);[Blue]_(@_)"/>
    <numFmt numFmtId="177" formatCode="0.000%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8"/>
      <color indexed="24"/>
      <name val="Times New Rom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b/>
      <sz val="15"/>
      <color indexed="56"/>
      <name val="Calibri"/>
      <family val="2"/>
    </font>
    <font>
      <b/>
      <sz val="16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24"/>
      <name val="Arial"/>
      <family val="2"/>
    </font>
    <font>
      <sz val="1"/>
      <color indexed="16"/>
      <name val="Courier"/>
      <family val="3"/>
    </font>
    <font>
      <sz val="10"/>
      <name val="Courier"/>
      <family val="3"/>
    </font>
    <font>
      <sz val="12"/>
      <color indexed="24"/>
      <name val="Arial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16"/>
      <name val="Courier"/>
      <family val="3"/>
    </font>
    <font>
      <sz val="10"/>
      <color rgb="FF000000"/>
      <name val="Times New Roman"/>
      <family val="1"/>
    </font>
    <font>
      <sz val="10"/>
      <color indexed="8"/>
      <name val="MS Sans Serif"/>
      <family val="2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b/>
      <sz val="10"/>
      <name val="Aptos"/>
      <family val="2"/>
    </font>
    <font>
      <sz val="10"/>
      <name val="Aptos"/>
      <family val="2"/>
    </font>
    <font>
      <i/>
      <sz val="10"/>
      <name val="Aptos"/>
      <family val="2"/>
    </font>
    <font>
      <sz val="10"/>
      <color theme="1"/>
      <name val="Aptos"/>
      <family val="2"/>
    </font>
    <font>
      <b/>
      <i/>
      <sz val="10"/>
      <name val="Aptos"/>
      <family val="2"/>
    </font>
    <font>
      <vertAlign val="subscript"/>
      <sz val="10"/>
      <name val="Aptos"/>
      <family val="2"/>
    </font>
    <font>
      <sz val="9"/>
      <color rgb="FF333333"/>
      <name val="Aptos"/>
      <family val="2"/>
    </font>
    <font>
      <sz val="11"/>
      <color theme="1"/>
      <name val="Aptos"/>
      <family val="2"/>
    </font>
    <font>
      <b/>
      <sz val="10"/>
      <color theme="1"/>
      <name val="Aptos"/>
      <family val="2"/>
    </font>
    <font>
      <sz val="9"/>
      <name val="Aptos"/>
      <family val="2"/>
    </font>
    <font>
      <sz val="10"/>
      <color indexed="8"/>
      <name val="Aptos"/>
      <family val="2"/>
    </font>
    <font>
      <i/>
      <sz val="9"/>
      <name val="Aptos"/>
      <family val="2"/>
    </font>
    <font>
      <b/>
      <sz val="10"/>
      <color theme="3" tint="-0.249977111117893"/>
      <name val="Aptos"/>
      <family val="2"/>
    </font>
    <font>
      <sz val="10"/>
      <name val="Arial"/>
      <family val="2"/>
    </font>
    <font>
      <b/>
      <vertAlign val="superscript"/>
      <sz val="10"/>
      <name val="Aptos"/>
      <family val="2"/>
    </font>
    <font>
      <b/>
      <sz val="10"/>
      <color rgb="FFD9D9D9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775">
    <xf numFmtId="0" fontId="0" fillId="0" borderId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1" applyFont="0" applyFill="0" applyBorder="0" applyProtection="0">
      <alignment horizontal="justify" vertical="top"/>
    </xf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4" fillId="0" borderId="0"/>
    <xf numFmtId="0" fontId="1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20" fillId="0" borderId="0"/>
    <xf numFmtId="0" fontId="24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166" fontId="15" fillId="2" borderId="2" applyFont="0" applyFill="0" applyBorder="0" applyProtection="0">
      <alignment horizontal="left"/>
      <protection hidden="1"/>
    </xf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0" fontId="14" fillId="0" borderId="0"/>
    <xf numFmtId="9" fontId="12" fillId="0" borderId="0" applyFont="0" applyFill="0" applyBorder="0" applyAlignment="0" applyProtection="0"/>
    <xf numFmtId="0" fontId="14" fillId="0" borderId="0"/>
    <xf numFmtId="0" fontId="12" fillId="0" borderId="1" applyFont="0" applyFill="0" applyBorder="0" applyProtection="0">
      <alignment horizontal="justify" vertical="top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3" fontId="31" fillId="0" borderId="0" applyFont="0" applyFill="0" applyBorder="0" applyAlignment="0" applyProtection="0"/>
    <xf numFmtId="172" fontId="32" fillId="0" borderId="0">
      <protection locked="0"/>
    </xf>
    <xf numFmtId="172" fontId="32" fillId="0" borderId="0">
      <protection locked="0"/>
    </xf>
    <xf numFmtId="0" fontId="33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/>
    <xf numFmtId="0" fontId="38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169" fontId="35" fillId="0" borderId="0"/>
    <xf numFmtId="0" fontId="12" fillId="0" borderId="0"/>
    <xf numFmtId="169" fontId="35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2" fontId="32" fillId="0" borderId="0">
      <protection locked="0"/>
    </xf>
    <xf numFmtId="172" fontId="32" fillId="0" borderId="0">
      <protection locked="0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172" fontId="36" fillId="0" borderId="0">
      <protection locked="0"/>
    </xf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8" fillId="0" borderId="56" applyNumberFormat="0" applyFill="0" applyAlignment="0" applyProtection="0"/>
    <xf numFmtId="172" fontId="37" fillId="0" borderId="0">
      <protection locked="0"/>
    </xf>
    <xf numFmtId="172" fontId="37" fillId="0" borderId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26" fillId="0" borderId="0"/>
    <xf numFmtId="43" fontId="26" fillId="0" borderId="0" applyFont="0" applyFill="0" applyBorder="0" applyAlignment="0" applyProtection="0"/>
    <xf numFmtId="0" fontId="39" fillId="0" borderId="0"/>
    <xf numFmtId="0" fontId="14" fillId="0" borderId="0"/>
    <xf numFmtId="0" fontId="39" fillId="0" borderId="0"/>
    <xf numFmtId="0" fontId="27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43" fontId="26" fillId="0" borderId="0" applyFont="0" applyFill="0" applyBorder="0" applyAlignment="0" applyProtection="0"/>
    <xf numFmtId="0" fontId="12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6" fontId="12" fillId="0" borderId="27" applyFont="0" applyFill="0" applyBorder="0" applyProtection="0">
      <alignment vertical="top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38" fillId="0" borderId="0"/>
    <xf numFmtId="0" fontId="11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43" fontId="2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43" fontId="26" fillId="0" borderId="0" applyFont="0" applyFill="0" applyBorder="0" applyAlignment="0" applyProtection="0"/>
    <xf numFmtId="0" fontId="11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0" fillId="0" borderId="0"/>
    <xf numFmtId="0" fontId="9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0" fontId="8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0" borderId="0"/>
    <xf numFmtId="0" fontId="7" fillId="0" borderId="0"/>
    <xf numFmtId="164" fontId="40" fillId="0" borderId="0" applyFont="0" applyFill="0" applyBorder="0" applyAlignment="0" applyProtection="0"/>
    <xf numFmtId="0" fontId="14" fillId="0" borderId="0"/>
    <xf numFmtId="0" fontId="7" fillId="0" borderId="0"/>
    <xf numFmtId="43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1" fillId="0" borderId="0"/>
    <xf numFmtId="0" fontId="6" fillId="0" borderId="0"/>
    <xf numFmtId="0" fontId="5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2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26" fillId="0" borderId="0" applyFont="0" applyFill="0" applyBorder="0" applyAlignment="0" applyProtection="0"/>
    <xf numFmtId="0" fontId="5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1" applyFont="0" applyFill="0" applyBorder="0" applyProtection="0">
      <alignment horizontal="justify" vertical="top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2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26" fillId="0" borderId="0" applyFont="0" applyFill="0" applyBorder="0" applyAlignment="0" applyProtection="0"/>
    <xf numFmtId="0" fontId="5" fillId="0" borderId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1" applyFont="0" applyFill="0" applyBorder="0" applyProtection="0">
      <alignment horizontal="center" vertical="top"/>
    </xf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2" fillId="0" borderId="0"/>
  </cellStyleXfs>
  <cellXfs count="353">
    <xf numFmtId="0" fontId="0" fillId="0" borderId="0" xfId="0"/>
    <xf numFmtId="4" fontId="43" fillId="0" borderId="0" xfId="17" applyNumberFormat="1" applyFont="1" applyAlignment="1">
      <alignment vertical="center"/>
    </xf>
    <xf numFmtId="4" fontId="43" fillId="0" borderId="10" xfId="0" applyNumberFormat="1" applyFont="1" applyBorder="1" applyAlignment="1">
      <alignment horizontal="center" vertical="center"/>
    </xf>
    <xf numFmtId="0" fontId="43" fillId="0" borderId="12" xfId="17" applyFont="1" applyBorder="1" applyAlignment="1">
      <alignment horizontal="center" vertical="center"/>
    </xf>
    <xf numFmtId="4" fontId="43" fillId="0" borderId="10" xfId="17" applyNumberFormat="1" applyFont="1" applyBorder="1" applyAlignment="1">
      <alignment horizontal="center" vertical="center"/>
    </xf>
    <xf numFmtId="0" fontId="43" fillId="0" borderId="0" xfId="17" applyFont="1" applyAlignment="1" applyProtection="1">
      <alignment horizontal="center" vertical="center"/>
      <protection locked="0"/>
    </xf>
    <xf numFmtId="168" fontId="46" fillId="0" borderId="21" xfId="17" applyNumberFormat="1" applyFont="1" applyBorder="1" applyAlignment="1" applyProtection="1">
      <alignment horizontal="left" vertical="center"/>
      <protection locked="0"/>
    </xf>
    <xf numFmtId="168" fontId="43" fillId="0" borderId="12" xfId="17" applyNumberFormat="1" applyFont="1" applyBorder="1" applyAlignment="1" applyProtection="1">
      <alignment horizontal="center" vertical="center"/>
      <protection locked="0"/>
    </xf>
    <xf numFmtId="4" fontId="43" fillId="0" borderId="18" xfId="17" applyNumberFormat="1" applyFont="1" applyBorder="1" applyAlignment="1">
      <alignment horizontal="center" vertical="center"/>
    </xf>
    <xf numFmtId="4" fontId="43" fillId="0" borderId="18" xfId="55" applyNumberFormat="1" applyFont="1" applyFill="1" applyBorder="1" applyAlignment="1" applyProtection="1">
      <alignment horizontal="center" vertical="center"/>
      <protection locked="0"/>
    </xf>
    <xf numFmtId="164" fontId="43" fillId="0" borderId="0" xfId="55" applyFont="1" applyAlignment="1">
      <alignment vertical="center"/>
    </xf>
    <xf numFmtId="9" fontId="43" fillId="0" borderId="0" xfId="41" applyFont="1" applyBorder="1" applyAlignment="1">
      <alignment vertical="center"/>
    </xf>
    <xf numFmtId="4" fontId="42" fillId="3" borderId="25" xfId="55" applyNumberFormat="1" applyFont="1" applyFill="1" applyBorder="1" applyAlignment="1">
      <alignment horizontal="center" vertical="center"/>
    </xf>
    <xf numFmtId="168" fontId="43" fillId="0" borderId="24" xfId="0" applyNumberFormat="1" applyFont="1" applyBorder="1" applyAlignment="1" applyProtection="1">
      <alignment horizontal="center" vertical="center"/>
      <protection locked="0"/>
    </xf>
    <xf numFmtId="4" fontId="43" fillId="0" borderId="11" xfId="17" applyNumberFormat="1" applyFont="1" applyBorder="1" applyAlignment="1">
      <alignment horizontal="center" vertical="center"/>
    </xf>
    <xf numFmtId="168" fontId="43" fillId="0" borderId="5" xfId="0" applyNumberFormat="1" applyFont="1" applyBorder="1" applyAlignment="1" applyProtection="1">
      <alignment horizontal="center" vertical="center"/>
      <protection locked="0"/>
    </xf>
    <xf numFmtId="0" fontId="42" fillId="4" borderId="46" xfId="17" applyFont="1" applyFill="1" applyBorder="1" applyAlignment="1" applyProtection="1">
      <alignment horizontal="centerContinuous" vertical="center"/>
      <protection locked="0"/>
    </xf>
    <xf numFmtId="0" fontId="42" fillId="4" borderId="48" xfId="17" applyFont="1" applyFill="1" applyBorder="1" applyAlignment="1" applyProtection="1">
      <alignment horizontal="centerContinuous" vertical="center"/>
      <protection locked="0"/>
    </xf>
    <xf numFmtId="4" fontId="42" fillId="4" borderId="15" xfId="55" applyNumberFormat="1" applyFont="1" applyFill="1" applyBorder="1" applyAlignment="1">
      <alignment horizontal="center" vertical="center"/>
    </xf>
    <xf numFmtId="0" fontId="42" fillId="4" borderId="13" xfId="17" applyFont="1" applyFill="1" applyBorder="1" applyAlignment="1">
      <alignment horizontal="center" vertical="center"/>
    </xf>
    <xf numFmtId="10" fontId="43" fillId="0" borderId="0" xfId="41" applyNumberFormat="1" applyFont="1" applyAlignment="1">
      <alignment horizontal="left" vertical="center"/>
    </xf>
    <xf numFmtId="0" fontId="42" fillId="0" borderId="0" xfId="17" applyFont="1" applyAlignment="1">
      <alignment horizontal="center" vertical="center"/>
    </xf>
    <xf numFmtId="168" fontId="43" fillId="0" borderId="12" xfId="81" applyNumberFormat="1" applyFont="1" applyBorder="1" applyAlignment="1" applyProtection="1">
      <alignment horizontal="center" vertical="center"/>
      <protection locked="0"/>
    </xf>
    <xf numFmtId="167" fontId="42" fillId="3" borderId="25" xfId="17" applyNumberFormat="1" applyFont="1" applyFill="1" applyBorder="1" applyAlignment="1">
      <alignment horizontal="right" vertical="center"/>
    </xf>
    <xf numFmtId="0" fontId="42" fillId="3" borderId="25" xfId="17" applyFont="1" applyFill="1" applyBorder="1" applyAlignment="1">
      <alignment vertical="center"/>
    </xf>
    <xf numFmtId="168" fontId="46" fillId="0" borderId="21" xfId="81" applyNumberFormat="1" applyFont="1" applyBorder="1" applyAlignment="1" applyProtection="1">
      <alignment horizontal="left" vertical="center"/>
      <protection locked="0"/>
    </xf>
    <xf numFmtId="0" fontId="43" fillId="0" borderId="0" xfId="81" applyFont="1" applyAlignment="1">
      <alignment vertical="center"/>
    </xf>
    <xf numFmtId="0" fontId="43" fillId="0" borderId="3" xfId="81" applyFont="1" applyBorder="1" applyAlignment="1">
      <alignment vertical="center"/>
    </xf>
    <xf numFmtId="168" fontId="43" fillId="0" borderId="5" xfId="257" applyNumberFormat="1" applyFont="1" applyBorder="1" applyAlignment="1" applyProtection="1">
      <alignment horizontal="center" vertical="center"/>
      <protection locked="0"/>
    </xf>
    <xf numFmtId="0" fontId="43" fillId="0" borderId="0" xfId="0" applyFont="1"/>
    <xf numFmtId="0" fontId="43" fillId="0" borderId="10" xfId="17" applyFont="1" applyBorder="1" applyAlignment="1" applyProtection="1">
      <alignment horizontal="center" vertical="center"/>
      <protection locked="0"/>
    </xf>
    <xf numFmtId="169" fontId="43" fillId="0" borderId="0" xfId="17" applyNumberFormat="1" applyFont="1" applyAlignment="1" applyProtection="1">
      <alignment horizontal="left" vertical="center"/>
      <protection locked="0"/>
    </xf>
    <xf numFmtId="4" fontId="46" fillId="0" borderId="18" xfId="55" applyNumberFormat="1" applyFont="1" applyFill="1" applyBorder="1" applyAlignment="1">
      <alignment horizontal="center" vertical="center"/>
    </xf>
    <xf numFmtId="168" fontId="43" fillId="0" borderId="18" xfId="0" applyNumberFormat="1" applyFont="1" applyBorder="1" applyAlignment="1" applyProtection="1">
      <alignment horizontal="center" vertical="center"/>
      <protection locked="0"/>
    </xf>
    <xf numFmtId="168" fontId="43" fillId="0" borderId="20" xfId="0" applyNumberFormat="1" applyFont="1" applyBorder="1" applyAlignment="1" applyProtection="1">
      <alignment horizontal="center" vertical="center"/>
      <protection locked="0"/>
    </xf>
    <xf numFmtId="168" fontId="43" fillId="0" borderId="5" xfId="17" applyNumberFormat="1" applyFont="1" applyBorder="1" applyAlignment="1" applyProtection="1">
      <alignment horizontal="center" vertical="center"/>
      <protection locked="0"/>
    </xf>
    <xf numFmtId="0" fontId="43" fillId="0" borderId="34" xfId="17" applyFont="1" applyBorder="1" applyAlignment="1">
      <alignment vertical="center"/>
    </xf>
    <xf numFmtId="4" fontId="43" fillId="0" borderId="40" xfId="17" applyNumberFormat="1" applyFont="1" applyBorder="1" applyAlignment="1">
      <alignment horizontal="center" vertical="center"/>
    </xf>
    <xf numFmtId="10" fontId="43" fillId="0" borderId="0" xfId="41" applyNumberFormat="1" applyFont="1" applyFill="1" applyAlignment="1">
      <alignment vertical="center"/>
    </xf>
    <xf numFmtId="168" fontId="43" fillId="0" borderId="12" xfId="0" applyNumberFormat="1" applyFont="1" applyBorder="1" applyAlignment="1" applyProtection="1">
      <alignment horizontal="center" vertical="center"/>
      <protection locked="0"/>
    </xf>
    <xf numFmtId="167" fontId="42" fillId="4" borderId="39" xfId="17" applyNumberFormat="1" applyFont="1" applyFill="1" applyBorder="1" applyAlignment="1" applyProtection="1">
      <alignment vertical="center"/>
      <protection locked="0"/>
    </xf>
    <xf numFmtId="0" fontId="42" fillId="4" borderId="16" xfId="17" applyFont="1" applyFill="1" applyBorder="1" applyAlignment="1">
      <alignment horizontal="center" vertical="center"/>
    </xf>
    <xf numFmtId="0" fontId="42" fillId="4" borderId="14" xfId="17" applyFont="1" applyFill="1" applyBorder="1" applyAlignment="1">
      <alignment horizontal="center" vertical="center" wrapText="1"/>
    </xf>
    <xf numFmtId="0" fontId="42" fillId="4" borderId="14" xfId="17" applyFont="1" applyFill="1" applyBorder="1" applyAlignment="1">
      <alignment horizontal="center" vertical="center"/>
    </xf>
    <xf numFmtId="0" fontId="44" fillId="0" borderId="0" xfId="17" applyFont="1" applyAlignment="1">
      <alignment vertical="center"/>
    </xf>
    <xf numFmtId="4" fontId="43" fillId="0" borderId="19" xfId="17" applyNumberFormat="1" applyFont="1" applyBorder="1" applyAlignment="1">
      <alignment horizontal="center" vertical="center"/>
    </xf>
    <xf numFmtId="164" fontId="43" fillId="0" borderId="0" xfId="55" applyFont="1" applyBorder="1" applyAlignment="1">
      <alignment vertical="center"/>
    </xf>
    <xf numFmtId="0" fontId="43" fillId="0" borderId="0" xfId="17" applyFont="1" applyAlignment="1">
      <alignment vertical="center"/>
    </xf>
    <xf numFmtId="169" fontId="43" fillId="0" borderId="10" xfId="17" applyNumberFormat="1" applyFont="1" applyBorder="1" applyAlignment="1" applyProtection="1">
      <alignment horizontal="left" vertical="center" wrapText="1"/>
      <protection locked="0"/>
    </xf>
    <xf numFmtId="168" fontId="43" fillId="0" borderId="0" xfId="0" applyNumberFormat="1" applyFont="1" applyAlignment="1" applyProtection="1">
      <alignment horizontal="center" vertical="center"/>
      <protection locked="0"/>
    </xf>
    <xf numFmtId="168" fontId="46" fillId="0" borderId="18" xfId="0" applyNumberFormat="1" applyFont="1" applyBorder="1" applyAlignment="1" applyProtection="1">
      <alignment horizontal="center" vertical="center"/>
      <protection locked="0"/>
    </xf>
    <xf numFmtId="4" fontId="43" fillId="0" borderId="18" xfId="0" applyNumberFormat="1" applyFont="1" applyBorder="1" applyAlignment="1">
      <alignment horizontal="center" vertical="center"/>
    </xf>
    <xf numFmtId="164" fontId="43" fillId="0" borderId="0" xfId="55" applyFont="1" applyFill="1" applyBorder="1" applyAlignment="1">
      <alignment vertical="center"/>
    </xf>
    <xf numFmtId="0" fontId="45" fillId="0" borderId="12" xfId="0" applyFont="1" applyBorder="1" applyAlignment="1">
      <alignment horizontal="center" vertical="center" wrapText="1"/>
    </xf>
    <xf numFmtId="4" fontId="43" fillId="0" borderId="10" xfId="55" applyNumberFormat="1" applyFont="1" applyFill="1" applyBorder="1" applyAlignment="1">
      <alignment horizontal="center" vertical="center"/>
    </xf>
    <xf numFmtId="1" fontId="45" fillId="0" borderId="12" xfId="0" applyNumberFormat="1" applyFont="1" applyBorder="1" applyAlignment="1">
      <alignment horizontal="center" vertical="center" wrapText="1"/>
    </xf>
    <xf numFmtId="0" fontId="42" fillId="4" borderId="51" xfId="17" applyFont="1" applyFill="1" applyBorder="1" applyAlignment="1" applyProtection="1">
      <alignment horizontal="center" vertical="center"/>
      <protection locked="0"/>
    </xf>
    <xf numFmtId="0" fontId="42" fillId="4" borderId="15" xfId="17" applyFont="1" applyFill="1" applyBorder="1" applyAlignment="1">
      <alignment horizontal="center" vertical="center"/>
    </xf>
    <xf numFmtId="0" fontId="43" fillId="0" borderId="0" xfId="17" applyFont="1"/>
    <xf numFmtId="0" fontId="43" fillId="0" borderId="18" xfId="17" applyFont="1" applyBorder="1" applyAlignment="1" applyProtection="1">
      <alignment horizontal="center" vertical="center"/>
      <protection locked="0"/>
    </xf>
    <xf numFmtId="169" fontId="46" fillId="0" borderId="18" xfId="17" applyNumberFormat="1" applyFont="1" applyBorder="1" applyAlignment="1" applyProtection="1">
      <alignment horizontal="left" vertical="center" wrapText="1"/>
      <protection locked="0"/>
    </xf>
    <xf numFmtId="171" fontId="46" fillId="0" borderId="18" xfId="0" applyNumberFormat="1" applyFont="1" applyBorder="1" applyAlignment="1" applyProtection="1">
      <alignment horizontal="center" vertical="center"/>
      <protection locked="0"/>
    </xf>
    <xf numFmtId="4" fontId="43" fillId="0" borderId="18" xfId="81" applyNumberFormat="1" applyFont="1" applyBorder="1" applyAlignment="1">
      <alignment horizontal="center" vertical="center"/>
    </xf>
    <xf numFmtId="4" fontId="43" fillId="0" borderId="19" xfId="81" applyNumberFormat="1" applyFont="1" applyBorder="1" applyAlignment="1">
      <alignment horizontal="center" vertical="center"/>
    </xf>
    <xf numFmtId="4" fontId="43" fillId="0" borderId="10" xfId="81" applyNumberFormat="1" applyFont="1" applyBorder="1" applyAlignment="1">
      <alignment horizontal="center" vertical="center"/>
    </xf>
    <xf numFmtId="4" fontId="43" fillId="0" borderId="11" xfId="81" applyNumberFormat="1" applyFont="1" applyBorder="1" applyAlignment="1">
      <alignment horizontal="center" vertical="center"/>
    </xf>
    <xf numFmtId="0" fontId="42" fillId="4" borderId="51" xfId="81" applyFont="1" applyFill="1" applyBorder="1" applyAlignment="1" applyProtection="1">
      <alignment horizontal="center" vertical="center"/>
      <protection locked="0"/>
    </xf>
    <xf numFmtId="0" fontId="42" fillId="4" borderId="46" xfId="81" applyFont="1" applyFill="1" applyBorder="1" applyAlignment="1" applyProtection="1">
      <alignment horizontal="centerContinuous" vertical="center"/>
      <protection locked="0"/>
    </xf>
    <xf numFmtId="167" fontId="42" fillId="4" borderId="39" xfId="81" applyNumberFormat="1" applyFont="1" applyFill="1" applyBorder="1" applyAlignment="1" applyProtection="1">
      <alignment vertical="center"/>
      <protection locked="0"/>
    </xf>
    <xf numFmtId="169" fontId="43" fillId="0" borderId="0" xfId="81" applyNumberFormat="1" applyFont="1" applyAlignment="1" applyProtection="1">
      <alignment horizontal="left" vertical="center"/>
      <protection locked="0"/>
    </xf>
    <xf numFmtId="0" fontId="43" fillId="0" borderId="0" xfId="81" applyFont="1" applyAlignment="1" applyProtection="1">
      <alignment horizontal="center" vertical="center"/>
      <protection locked="0"/>
    </xf>
    <xf numFmtId="0" fontId="43" fillId="0" borderId="12" xfId="81" applyFont="1" applyBorder="1" applyAlignment="1">
      <alignment horizontal="center" vertical="center"/>
    </xf>
    <xf numFmtId="9" fontId="43" fillId="0" borderId="0" xfId="41" applyFont="1" applyAlignment="1">
      <alignment vertical="center"/>
    </xf>
    <xf numFmtId="0" fontId="42" fillId="3" borderId="43" xfId="81" applyFont="1" applyFill="1" applyBorder="1" applyAlignment="1">
      <alignment vertical="center"/>
    </xf>
    <xf numFmtId="0" fontId="42" fillId="3" borderId="25" xfId="81" applyFont="1" applyFill="1" applyBorder="1" applyAlignment="1">
      <alignment vertical="center"/>
    </xf>
    <xf numFmtId="0" fontId="43" fillId="0" borderId="34" xfId="81" applyFont="1" applyBorder="1" applyAlignment="1">
      <alignment vertical="center"/>
    </xf>
    <xf numFmtId="167" fontId="42" fillId="3" borderId="25" xfId="81" applyNumberFormat="1" applyFont="1" applyFill="1" applyBorder="1" applyAlignment="1">
      <alignment horizontal="right" vertical="center"/>
    </xf>
    <xf numFmtId="167" fontId="42" fillId="3" borderId="44" xfId="81" applyNumberFormat="1" applyFont="1" applyFill="1" applyBorder="1" applyAlignment="1">
      <alignment vertical="center"/>
    </xf>
    <xf numFmtId="168" fontId="44" fillId="0" borderId="21" xfId="17" applyNumberFormat="1" applyFont="1" applyBorder="1" applyAlignment="1" applyProtection="1">
      <alignment horizontal="left" vertical="center"/>
      <protection locked="0"/>
    </xf>
    <xf numFmtId="4" fontId="43" fillId="0" borderId="18" xfId="55" applyNumberFormat="1" applyFont="1" applyFill="1" applyBorder="1" applyAlignment="1">
      <alignment horizontal="center" vertical="center"/>
    </xf>
    <xf numFmtId="168" fontId="43" fillId="0" borderId="5" xfId="0" applyNumberFormat="1" applyFont="1" applyBorder="1" applyAlignment="1" applyProtection="1">
      <alignment horizontal="center" vertical="center" wrapText="1"/>
      <protection locked="0"/>
    </xf>
    <xf numFmtId="4" fontId="48" fillId="0" borderId="0" xfId="0" applyNumberFormat="1" applyFont="1"/>
    <xf numFmtId="0" fontId="43" fillId="0" borderId="0" xfId="20" applyFont="1"/>
    <xf numFmtId="0" fontId="49" fillId="0" borderId="0" xfId="13" applyFont="1"/>
    <xf numFmtId="0" fontId="43" fillId="0" borderId="0" xfId="20" quotePrefix="1" applyFont="1"/>
    <xf numFmtId="10" fontId="43" fillId="4" borderId="10" xfId="41" applyNumberFormat="1" applyFont="1" applyFill="1" applyBorder="1" applyAlignment="1">
      <alignment horizontal="center" vertical="center"/>
    </xf>
    <xf numFmtId="10" fontId="43" fillId="0" borderId="0" xfId="41" applyNumberFormat="1" applyFont="1" applyBorder="1" applyAlignment="1">
      <alignment vertical="center"/>
    </xf>
    <xf numFmtId="0" fontId="43" fillId="0" borderId="0" xfId="0" applyFont="1" applyAlignment="1">
      <alignment horizontal="center" vertical="center"/>
    </xf>
    <xf numFmtId="4" fontId="43" fillId="0" borderId="0" xfId="0" applyNumberFormat="1" applyFont="1"/>
    <xf numFmtId="0" fontId="43" fillId="0" borderId="0" xfId="17" applyFont="1" applyAlignment="1">
      <alignment horizontal="center" vertical="center"/>
    </xf>
    <xf numFmtId="4" fontId="43" fillId="0" borderId="0" xfId="55" applyNumberFormat="1" applyFont="1" applyBorder="1" applyAlignment="1">
      <alignment horizontal="center" vertical="center"/>
    </xf>
    <xf numFmtId="0" fontId="43" fillId="0" borderId="0" xfId="17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52" fillId="0" borderId="0" xfId="30" applyFont="1"/>
    <xf numFmtId="0" fontId="52" fillId="0" borderId="0" xfId="30" applyFont="1" applyAlignment="1">
      <alignment horizontal="center" vertical="center" wrapText="1"/>
    </xf>
    <xf numFmtId="170" fontId="52" fillId="0" borderId="0" xfId="30" applyNumberFormat="1" applyFont="1"/>
    <xf numFmtId="0" fontId="52" fillId="0" borderId="0" xfId="30" applyFont="1" applyAlignment="1">
      <alignment horizontal="center" vertical="center"/>
    </xf>
    <xf numFmtId="10" fontId="52" fillId="0" borderId="0" xfId="41" applyNumberFormat="1" applyFont="1"/>
    <xf numFmtId="39" fontId="54" fillId="0" borderId="0" xfId="30" applyNumberFormat="1" applyFont="1" applyAlignment="1">
      <alignment horizontal="center" vertical="center"/>
    </xf>
    <xf numFmtId="0" fontId="42" fillId="5" borderId="10" xfId="0" applyFont="1" applyFill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2" fontId="43" fillId="0" borderId="10" xfId="0" applyNumberFormat="1" applyFont="1" applyBorder="1" applyAlignment="1">
      <alignment horizontal="center" vertical="center"/>
    </xf>
    <xf numFmtId="0" fontId="42" fillId="0" borderId="25" xfId="17" applyFont="1" applyBorder="1" applyAlignment="1">
      <alignment vertical="center"/>
    </xf>
    <xf numFmtId="0" fontId="42" fillId="0" borderId="0" xfId="17" applyFont="1" applyAlignment="1">
      <alignment horizontal="left" vertical="center"/>
    </xf>
    <xf numFmtId="4" fontId="42" fillId="4" borderId="15" xfId="57" applyNumberFormat="1" applyFont="1" applyFill="1" applyBorder="1" applyAlignment="1">
      <alignment horizontal="center" vertical="center"/>
    </xf>
    <xf numFmtId="177" fontId="43" fillId="0" borderId="0" xfId="41" applyNumberFormat="1" applyFont="1" applyAlignment="1">
      <alignment vertical="center"/>
    </xf>
    <xf numFmtId="168" fontId="42" fillId="0" borderId="20" xfId="0" applyNumberFormat="1" applyFont="1" applyBorder="1" applyAlignment="1" applyProtection="1">
      <alignment horizontal="center" vertical="center"/>
      <protection locked="0"/>
    </xf>
    <xf numFmtId="169" fontId="46" fillId="0" borderId="18" xfId="17" applyNumberFormat="1" applyFont="1" applyBorder="1" applyAlignment="1" applyProtection="1">
      <alignment horizontal="left" vertical="center"/>
      <protection locked="0"/>
    </xf>
    <xf numFmtId="164" fontId="43" fillId="0" borderId="18" xfId="57" applyFont="1" applyFill="1" applyBorder="1" applyAlignment="1">
      <alignment horizontal="center" vertical="center"/>
    </xf>
    <xf numFmtId="168" fontId="43" fillId="0" borderId="17" xfId="0" applyNumberFormat="1" applyFont="1" applyBorder="1" applyAlignment="1" applyProtection="1">
      <alignment horizontal="center" vertical="center"/>
      <protection locked="0"/>
    </xf>
    <xf numFmtId="168" fontId="43" fillId="0" borderId="22" xfId="0" applyNumberFormat="1" applyFont="1" applyBorder="1" applyAlignment="1" applyProtection="1">
      <alignment horizontal="center" vertical="center"/>
      <protection locked="0"/>
    </xf>
    <xf numFmtId="169" fontId="43" fillId="0" borderId="23" xfId="17" applyNumberFormat="1" applyFont="1" applyBorder="1" applyAlignment="1" applyProtection="1">
      <alignment horizontal="left" vertical="center"/>
      <protection locked="0"/>
    </xf>
    <xf numFmtId="164" fontId="43" fillId="0" borderId="23" xfId="57" applyFont="1" applyFill="1" applyBorder="1" applyAlignment="1" applyProtection="1">
      <alignment horizontal="center" vertical="center"/>
      <protection locked="0"/>
    </xf>
    <xf numFmtId="4" fontId="43" fillId="0" borderId="23" xfId="17" applyNumberFormat="1" applyFont="1" applyBorder="1" applyAlignment="1">
      <alignment horizontal="center" vertical="center"/>
    </xf>
    <xf numFmtId="4" fontId="43" fillId="0" borderId="30" xfId="17" applyNumberFormat="1" applyFont="1" applyBorder="1" applyAlignment="1">
      <alignment horizontal="center" vertical="center"/>
    </xf>
    <xf numFmtId="164" fontId="43" fillId="0" borderId="10" xfId="57" applyFont="1" applyFill="1" applyBorder="1" applyAlignment="1" applyProtection="1">
      <alignment horizontal="center" vertical="center"/>
      <protection locked="0"/>
    </xf>
    <xf numFmtId="43" fontId="43" fillId="0" borderId="0" xfId="17" applyNumberFormat="1" applyFont="1" applyAlignment="1">
      <alignment vertical="center"/>
    </xf>
    <xf numFmtId="10" fontId="43" fillId="0" borderId="0" xfId="42" applyNumberFormat="1" applyFont="1" applyBorder="1" applyAlignment="1">
      <alignment vertical="center"/>
    </xf>
    <xf numFmtId="0" fontId="42" fillId="0" borderId="43" xfId="17" applyFont="1" applyBorder="1" applyAlignment="1">
      <alignment vertical="center"/>
    </xf>
    <xf numFmtId="0" fontId="42" fillId="0" borderId="18" xfId="17" applyFont="1" applyBorder="1" applyAlignment="1">
      <alignment vertical="center"/>
    </xf>
    <xf numFmtId="164" fontId="42" fillId="0" borderId="5" xfId="57" applyFont="1" applyFill="1" applyBorder="1" applyAlignment="1">
      <alignment horizontal="center" vertical="center"/>
    </xf>
    <xf numFmtId="167" fontId="42" fillId="0" borderId="11" xfId="17" applyNumberFormat="1" applyFont="1" applyBorder="1" applyAlignment="1">
      <alignment vertical="center"/>
    </xf>
    <xf numFmtId="165" fontId="43" fillId="0" borderId="0" xfId="4" applyFont="1" applyBorder="1" applyAlignment="1">
      <alignment vertical="center"/>
    </xf>
    <xf numFmtId="0" fontId="43" fillId="3" borderId="5" xfId="17" applyFont="1" applyFill="1" applyBorder="1" applyAlignment="1">
      <alignment horizontal="center" vertical="center"/>
    </xf>
    <xf numFmtId="169" fontId="43" fillId="0" borderId="10" xfId="17" applyNumberFormat="1" applyFont="1" applyBorder="1" applyAlignment="1" applyProtection="1">
      <alignment horizontal="left" vertical="center"/>
      <protection locked="0"/>
    </xf>
    <xf numFmtId="1" fontId="43" fillId="0" borderId="12" xfId="17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43" fontId="45" fillId="0" borderId="10" xfId="0" applyNumberFormat="1" applyFont="1" applyBorder="1" applyAlignment="1">
      <alignment vertical="center"/>
    </xf>
    <xf numFmtId="0" fontId="42" fillId="0" borderId="33" xfId="17" applyFont="1" applyBorder="1" applyAlignment="1">
      <alignment vertical="center"/>
    </xf>
    <xf numFmtId="0" fontId="42" fillId="0" borderId="34" xfId="17" applyFont="1" applyBorder="1" applyAlignment="1">
      <alignment vertical="center"/>
    </xf>
    <xf numFmtId="167" fontId="42" fillId="0" borderId="29" xfId="17" applyNumberFormat="1" applyFont="1" applyBorder="1" applyAlignment="1">
      <alignment vertical="center"/>
    </xf>
    <xf numFmtId="44" fontId="43" fillId="0" borderId="0" xfId="17" applyNumberFormat="1" applyFont="1" applyAlignment="1">
      <alignment vertical="center"/>
    </xf>
    <xf numFmtId="164" fontId="43" fillId="0" borderId="0" xfId="57" applyFont="1" applyBorder="1" applyAlignment="1">
      <alignment horizontal="center" vertical="center"/>
    </xf>
    <xf numFmtId="164" fontId="52" fillId="0" borderId="0" xfId="55" applyFont="1"/>
    <xf numFmtId="44" fontId="52" fillId="0" borderId="0" xfId="30" applyNumberFormat="1" applyFont="1"/>
    <xf numFmtId="8" fontId="43" fillId="0" borderId="0" xfId="0" applyNumberFormat="1" applyFont="1"/>
    <xf numFmtId="10" fontId="51" fillId="4" borderId="10" xfId="49" applyNumberFormat="1" applyFont="1" applyFill="1" applyBorder="1" applyAlignment="1">
      <alignment horizontal="center" vertical="center"/>
    </xf>
    <xf numFmtId="10" fontId="51" fillId="4" borderId="11" xfId="49" applyNumberFormat="1" applyFont="1" applyFill="1" applyBorder="1" applyAlignment="1">
      <alignment horizontal="center" vertical="center"/>
    </xf>
    <xf numFmtId="165" fontId="51" fillId="4" borderId="10" xfId="8" applyFont="1" applyFill="1" applyBorder="1" applyAlignment="1">
      <alignment horizontal="center" vertical="center"/>
    </xf>
    <xf numFmtId="165" fontId="51" fillId="4" borderId="11" xfId="8" applyFont="1" applyFill="1" applyBorder="1" applyAlignment="1">
      <alignment horizontal="center" vertical="center"/>
    </xf>
    <xf numFmtId="10" fontId="51" fillId="4" borderId="28" xfId="30" applyNumberFormat="1" applyFont="1" applyFill="1" applyBorder="1" applyAlignment="1">
      <alignment horizontal="center" vertical="center"/>
    </xf>
    <xf numFmtId="10" fontId="51" fillId="4" borderId="29" xfId="30" applyNumberFormat="1" applyFont="1" applyFill="1" applyBorder="1" applyAlignment="1">
      <alignment horizontal="center" vertical="center"/>
    </xf>
    <xf numFmtId="0" fontId="43" fillId="0" borderId="0" xfId="17" applyFont="1" applyAlignment="1">
      <alignment horizontal="left" vertical="center"/>
    </xf>
    <xf numFmtId="4" fontId="42" fillId="5" borderId="23" xfId="81" applyNumberFormat="1" applyFont="1" applyFill="1" applyBorder="1" applyAlignment="1">
      <alignment horizontal="center" vertical="center"/>
    </xf>
    <xf numFmtId="167" fontId="42" fillId="5" borderId="11" xfId="81" applyNumberFormat="1" applyFont="1" applyFill="1" applyBorder="1" applyAlignment="1">
      <alignment horizontal="center" vertical="center"/>
    </xf>
    <xf numFmtId="167" fontId="43" fillId="4" borderId="11" xfId="81" applyNumberFormat="1" applyFont="1" applyFill="1" applyBorder="1" applyAlignment="1">
      <alignment vertical="center"/>
    </xf>
    <xf numFmtId="167" fontId="42" fillId="5" borderId="26" xfId="81" applyNumberFormat="1" applyFont="1" applyFill="1" applyBorder="1" applyAlignment="1">
      <alignment vertical="center"/>
    </xf>
    <xf numFmtId="0" fontId="42" fillId="4" borderId="10" xfId="0" applyFont="1" applyFill="1" applyBorder="1" applyAlignment="1">
      <alignment horizontal="center" vertical="center"/>
    </xf>
    <xf numFmtId="10" fontId="43" fillId="0" borderId="10" xfId="0" applyNumberFormat="1" applyFont="1" applyBorder="1" applyAlignment="1">
      <alignment horizontal="center" vertical="center"/>
    </xf>
    <xf numFmtId="0" fontId="42" fillId="0" borderId="10" xfId="0" applyFont="1" applyBorder="1" applyAlignment="1">
      <alignment horizontal="left" vertical="center"/>
    </xf>
    <xf numFmtId="10" fontId="42" fillId="0" borderId="10" xfId="0" applyNumberFormat="1" applyFont="1" applyBorder="1" applyAlignment="1">
      <alignment horizontal="center" vertical="center"/>
    </xf>
    <xf numFmtId="0" fontId="42" fillId="0" borderId="21" xfId="0" applyFont="1" applyBorder="1" applyAlignment="1">
      <alignment horizontal="left" vertical="center"/>
    </xf>
    <xf numFmtId="0" fontId="42" fillId="0" borderId="18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55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43" fillId="0" borderId="32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10" fontId="43" fillId="4" borderId="10" xfId="0" applyNumberFormat="1" applyFont="1" applyFill="1" applyBorder="1" applyAlignment="1">
      <alignment horizontal="center" vertical="center"/>
    </xf>
    <xf numFmtId="0" fontId="42" fillId="0" borderId="3" xfId="17" applyFont="1" applyBorder="1" applyAlignment="1">
      <alignment vertical="center"/>
    </xf>
    <xf numFmtId="0" fontId="42" fillId="0" borderId="0" xfId="17" applyFont="1" applyAlignment="1">
      <alignment vertical="center"/>
    </xf>
    <xf numFmtId="10" fontId="51" fillId="0" borderId="19" xfId="41" applyNumberFormat="1" applyFont="1" applyBorder="1" applyAlignment="1">
      <alignment horizontal="center" vertical="center"/>
    </xf>
    <xf numFmtId="0" fontId="51" fillId="0" borderId="21" xfId="17" applyFont="1" applyBorder="1" applyAlignment="1">
      <alignment horizontal="right" vertical="center"/>
    </xf>
    <xf numFmtId="0" fontId="43" fillId="0" borderId="10" xfId="0" applyFont="1" applyBorder="1" applyAlignment="1">
      <alignment horizontal="center" vertical="center" wrapText="1"/>
    </xf>
    <xf numFmtId="0" fontId="42" fillId="4" borderId="46" xfId="17" applyFont="1" applyFill="1" applyBorder="1" applyAlignment="1" applyProtection="1">
      <alignment horizontal="center" vertical="center"/>
      <protection locked="0"/>
    </xf>
    <xf numFmtId="0" fontId="42" fillId="4" borderId="46" xfId="81" applyFont="1" applyFill="1" applyBorder="1" applyAlignment="1" applyProtection="1">
      <alignment horizontal="center" vertical="center"/>
      <protection locked="0"/>
    </xf>
    <xf numFmtId="44" fontId="43" fillId="0" borderId="0" xfId="17" applyNumberFormat="1" applyFont="1"/>
    <xf numFmtId="1" fontId="45" fillId="0" borderId="10" xfId="0" applyNumberFormat="1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168" fontId="43" fillId="0" borderId="10" xfId="0" applyNumberFormat="1" applyFont="1" applyBorder="1" applyAlignment="1" applyProtection="1">
      <alignment horizontal="center" vertical="center"/>
      <protection locked="0"/>
    </xf>
    <xf numFmtId="168" fontId="43" fillId="0" borderId="10" xfId="17" applyNumberFormat="1" applyFont="1" applyBorder="1" applyAlignment="1" applyProtection="1">
      <alignment horizontal="center" vertical="center"/>
      <protection locked="0"/>
    </xf>
    <xf numFmtId="168" fontId="43" fillId="0" borderId="10" xfId="81" applyNumberFormat="1" applyFont="1" applyBorder="1" applyAlignment="1" applyProtection="1">
      <alignment horizontal="center" vertical="center"/>
      <protection locked="0"/>
    </xf>
    <xf numFmtId="168" fontId="43" fillId="0" borderId="10" xfId="17" applyNumberFormat="1" applyFont="1" applyBorder="1" applyAlignment="1" applyProtection="1">
      <alignment horizontal="center" vertical="center" wrapText="1"/>
      <protection locked="0"/>
    </xf>
    <xf numFmtId="0" fontId="43" fillId="0" borderId="10" xfId="17" applyFont="1" applyBorder="1" applyAlignment="1">
      <alignment horizontal="center" vertical="center"/>
    </xf>
    <xf numFmtId="0" fontId="43" fillId="0" borderId="10" xfId="81" applyFont="1" applyBorder="1" applyAlignment="1">
      <alignment horizontal="center" vertical="center"/>
    </xf>
    <xf numFmtId="0" fontId="42" fillId="4" borderId="50" xfId="30" applyFont="1" applyFill="1" applyBorder="1" applyAlignment="1">
      <alignment horizontal="center" vertical="center"/>
    </xf>
    <xf numFmtId="0" fontId="42" fillId="4" borderId="28" xfId="30" applyFont="1" applyFill="1" applyBorder="1" applyAlignment="1">
      <alignment horizontal="center" vertical="center"/>
    </xf>
    <xf numFmtId="0" fontId="43" fillId="3" borderId="10" xfId="17" applyFont="1" applyFill="1" applyBorder="1" applyAlignment="1">
      <alignment vertical="center" wrapText="1"/>
    </xf>
    <xf numFmtId="168" fontId="43" fillId="0" borderId="21" xfId="17" applyNumberFormat="1" applyFont="1" applyBorder="1" applyAlignment="1" applyProtection="1">
      <alignment horizontal="left" vertical="center" wrapText="1"/>
      <protection locked="0"/>
    </xf>
    <xf numFmtId="4" fontId="43" fillId="0" borderId="40" xfId="55" applyNumberFormat="1" applyFont="1" applyFill="1" applyBorder="1" applyAlignment="1">
      <alignment horizontal="center" vertical="center"/>
    </xf>
    <xf numFmtId="4" fontId="42" fillId="3" borderId="53" xfId="55" applyNumberFormat="1" applyFont="1" applyFill="1" applyBorder="1" applyAlignment="1">
      <alignment horizontal="center" vertical="center"/>
    </xf>
    <xf numFmtId="0" fontId="42" fillId="3" borderId="25" xfId="17" applyFont="1" applyFill="1" applyBorder="1" applyAlignment="1">
      <alignment horizontal="center" vertical="center"/>
    </xf>
    <xf numFmtId="0" fontId="42" fillId="3" borderId="25" xfId="81" applyFont="1" applyFill="1" applyBorder="1" applyAlignment="1">
      <alignment horizontal="center" vertical="center"/>
    </xf>
    <xf numFmtId="0" fontId="42" fillId="3" borderId="8" xfId="17" applyFont="1" applyFill="1" applyBorder="1" applyAlignment="1">
      <alignment vertical="center"/>
    </xf>
    <xf numFmtId="0" fontId="42" fillId="3" borderId="9" xfId="17" applyFont="1" applyFill="1" applyBorder="1" applyAlignment="1">
      <alignment vertical="center"/>
    </xf>
    <xf numFmtId="0" fontId="42" fillId="3" borderId="9" xfId="17" applyFont="1" applyFill="1" applyBorder="1" applyAlignment="1">
      <alignment horizontal="center" vertical="center"/>
    </xf>
    <xf numFmtId="0" fontId="43" fillId="0" borderId="9" xfId="17" applyFont="1" applyBorder="1" applyAlignment="1">
      <alignment vertical="center"/>
    </xf>
    <xf numFmtId="167" fontId="42" fillId="3" borderId="9" xfId="17" applyNumberFormat="1" applyFont="1" applyFill="1" applyBorder="1" applyAlignment="1">
      <alignment horizontal="right" vertical="center"/>
    </xf>
    <xf numFmtId="170" fontId="51" fillId="0" borderId="10" xfId="30" applyNumberFormat="1" applyFont="1" applyBorder="1" applyAlignment="1">
      <alignment horizontal="center" vertical="center"/>
    </xf>
    <xf numFmtId="0" fontId="51" fillId="6" borderId="10" xfId="30" applyFont="1" applyFill="1" applyBorder="1" applyAlignment="1">
      <alignment horizontal="center" vertical="center"/>
    </xf>
    <xf numFmtId="0" fontId="51" fillId="0" borderId="10" xfId="30" applyFont="1" applyBorder="1" applyAlignment="1">
      <alignment horizontal="center" vertical="center"/>
    </xf>
    <xf numFmtId="10" fontId="51" fillId="0" borderId="10" xfId="447" applyNumberFormat="1" applyFont="1" applyFill="1" applyBorder="1" applyAlignment="1">
      <alignment horizontal="center" vertical="center"/>
    </xf>
    <xf numFmtId="10" fontId="51" fillId="0" borderId="10" xfId="49" applyNumberFormat="1" applyFont="1" applyFill="1" applyBorder="1" applyAlignment="1">
      <alignment horizontal="center" vertical="center"/>
    </xf>
    <xf numFmtId="10" fontId="51" fillId="0" borderId="10" xfId="49" applyNumberFormat="1" applyFont="1" applyBorder="1" applyAlignment="1">
      <alignment horizontal="center" vertical="center"/>
    </xf>
    <xf numFmtId="165" fontId="42" fillId="0" borderId="10" xfId="8" applyFont="1" applyBorder="1" applyAlignment="1">
      <alignment horizontal="center" vertical="center" wrapText="1"/>
    </xf>
    <xf numFmtId="0" fontId="42" fillId="0" borderId="12" xfId="30" applyFont="1" applyBorder="1" applyAlignment="1">
      <alignment horizontal="center" vertical="center" wrapText="1"/>
    </xf>
    <xf numFmtId="170" fontId="51" fillId="0" borderId="11" xfId="30" applyNumberFormat="1" applyFont="1" applyBorder="1" applyAlignment="1">
      <alignment horizontal="center" vertical="center"/>
    </xf>
    <xf numFmtId="0" fontId="51" fillId="0" borderId="11" xfId="30" applyFont="1" applyBorder="1" applyAlignment="1">
      <alignment horizontal="center" vertical="center"/>
    </xf>
    <xf numFmtId="10" fontId="51" fillId="0" borderId="11" xfId="49" applyNumberFormat="1" applyFont="1" applyFill="1" applyBorder="1" applyAlignment="1">
      <alignment horizontal="center" vertical="center"/>
    </xf>
    <xf numFmtId="0" fontId="51" fillId="6" borderId="11" xfId="30" applyFont="1" applyFill="1" applyBorder="1" applyAlignment="1">
      <alignment horizontal="center" vertical="center"/>
    </xf>
    <xf numFmtId="10" fontId="51" fillId="0" borderId="11" xfId="49" applyNumberFormat="1" applyFont="1" applyBorder="1" applyAlignment="1">
      <alignment horizontal="center" vertical="center"/>
    </xf>
    <xf numFmtId="170" fontId="51" fillId="0" borderId="23" xfId="30" applyNumberFormat="1" applyFont="1" applyBorder="1" applyAlignment="1">
      <alignment horizontal="center" vertical="center"/>
    </xf>
    <xf numFmtId="170" fontId="51" fillId="0" borderId="30" xfId="30" applyNumberFormat="1" applyFont="1" applyBorder="1" applyAlignment="1">
      <alignment horizontal="center" vertical="center"/>
    </xf>
    <xf numFmtId="0" fontId="42" fillId="4" borderId="28" xfId="30" applyFont="1" applyFill="1" applyBorder="1" applyAlignment="1">
      <alignment horizontal="center" vertical="center" wrapText="1"/>
    </xf>
    <xf numFmtId="0" fontId="42" fillId="4" borderId="29" xfId="30" applyFont="1" applyFill="1" applyBorder="1" applyAlignment="1">
      <alignment horizontal="center" vertical="center" wrapText="1"/>
    </xf>
    <xf numFmtId="0" fontId="43" fillId="0" borderId="5" xfId="81" applyFont="1" applyBorder="1" applyAlignment="1">
      <alignment horizontal="center" vertical="center"/>
    </xf>
    <xf numFmtId="169" fontId="43" fillId="0" borderId="10" xfId="81" applyNumberFormat="1" applyFont="1" applyBorder="1" applyAlignment="1" applyProtection="1">
      <alignment horizontal="left" vertical="center" wrapText="1"/>
      <protection locked="0"/>
    </xf>
    <xf numFmtId="0" fontId="43" fillId="0" borderId="10" xfId="81" applyFont="1" applyBorder="1" applyAlignment="1" applyProtection="1">
      <alignment horizontal="center" vertical="center"/>
      <protection locked="0"/>
    </xf>
    <xf numFmtId="0" fontId="42" fillId="4" borderId="28" xfId="17" applyFont="1" applyFill="1" applyBorder="1" applyAlignment="1">
      <alignment horizontal="center" vertical="center"/>
    </xf>
    <xf numFmtId="0" fontId="42" fillId="4" borderId="27" xfId="17" applyFont="1" applyFill="1" applyBorder="1" applyAlignment="1" applyProtection="1">
      <alignment horizontal="center" vertical="center"/>
      <protection locked="0"/>
    </xf>
    <xf numFmtId="0" fontId="42" fillId="4" borderId="59" xfId="17" applyFont="1" applyFill="1" applyBorder="1" applyAlignment="1" applyProtection="1">
      <alignment horizontal="centerContinuous" vertical="center"/>
      <protection locked="0"/>
    </xf>
    <xf numFmtId="0" fontId="43" fillId="0" borderId="40" xfId="17" applyFont="1" applyBorder="1" applyAlignment="1">
      <alignment horizontal="center" vertical="center"/>
    </xf>
    <xf numFmtId="0" fontId="42" fillId="3" borderId="49" xfId="17" applyFont="1" applyFill="1" applyBorder="1" applyAlignment="1">
      <alignment vertical="center"/>
    </xf>
    <xf numFmtId="167" fontId="42" fillId="3" borderId="24" xfId="17" applyNumberFormat="1" applyFont="1" applyFill="1" applyBorder="1" applyAlignment="1">
      <alignment horizontal="right" vertical="center"/>
    </xf>
    <xf numFmtId="168" fontId="43" fillId="0" borderId="40" xfId="17" applyNumberFormat="1" applyFont="1" applyBorder="1" applyAlignment="1" applyProtection="1">
      <alignment horizontal="center" vertical="center"/>
      <protection locked="0"/>
    </xf>
    <xf numFmtId="168" fontId="43" fillId="0" borderId="21" xfId="17" applyNumberFormat="1" applyFont="1" applyBorder="1" applyAlignment="1" applyProtection="1">
      <alignment horizontal="center" vertical="center"/>
      <protection locked="0"/>
    </xf>
    <xf numFmtId="4" fontId="43" fillId="0" borderId="5" xfId="17" applyNumberFormat="1" applyFont="1" applyBorder="1" applyAlignment="1">
      <alignment horizontal="center" vertical="center"/>
    </xf>
    <xf numFmtId="4" fontId="43" fillId="0" borderId="5" xfId="0" applyNumberFormat="1" applyFont="1" applyBorder="1" applyAlignment="1">
      <alignment horizontal="center" vertical="center"/>
    </xf>
    <xf numFmtId="168" fontId="43" fillId="0" borderId="21" xfId="0" applyNumberFormat="1" applyFont="1" applyBorder="1" applyAlignment="1" applyProtection="1">
      <alignment horizontal="center" vertical="center"/>
      <protection locked="0"/>
    </xf>
    <xf numFmtId="0" fontId="43" fillId="0" borderId="55" xfId="81" applyFont="1" applyBorder="1" applyAlignment="1">
      <alignment vertical="center"/>
    </xf>
    <xf numFmtId="4" fontId="43" fillId="0" borderId="5" xfId="81" applyNumberFormat="1" applyFont="1" applyBorder="1" applyAlignment="1">
      <alignment horizontal="center" vertical="center"/>
    </xf>
    <xf numFmtId="0" fontId="42" fillId="4" borderId="27" xfId="81" applyFont="1" applyFill="1" applyBorder="1" applyAlignment="1" applyProtection="1">
      <alignment horizontal="center" vertical="center"/>
      <protection locked="0"/>
    </xf>
    <xf numFmtId="0" fontId="42" fillId="4" borderId="59" xfId="81" applyFont="1" applyFill="1" applyBorder="1" applyAlignment="1" applyProtection="1">
      <alignment horizontal="centerContinuous" vertical="center"/>
      <protection locked="0"/>
    </xf>
    <xf numFmtId="0" fontId="42" fillId="3" borderId="49" xfId="81" applyFont="1" applyFill="1" applyBorder="1" applyAlignment="1">
      <alignment vertical="center"/>
    </xf>
    <xf numFmtId="167" fontId="42" fillId="3" borderId="24" xfId="81" applyNumberFormat="1" applyFont="1" applyFill="1" applyBorder="1" applyAlignment="1">
      <alignment horizontal="right" vertical="center"/>
    </xf>
    <xf numFmtId="0" fontId="43" fillId="0" borderId="21" xfId="17" applyFont="1" applyBorder="1" applyAlignment="1">
      <alignment vertical="center"/>
    </xf>
    <xf numFmtId="0" fontId="43" fillId="0" borderId="55" xfId="17" applyFont="1" applyBorder="1" applyAlignment="1">
      <alignment vertical="center"/>
    </xf>
    <xf numFmtId="0" fontId="42" fillId="0" borderId="49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2" fillId="4" borderId="10" xfId="0" applyFont="1" applyFill="1" applyBorder="1" applyAlignment="1">
      <alignment horizontal="center" vertical="center"/>
    </xf>
    <xf numFmtId="167" fontId="43" fillId="0" borderId="0" xfId="17" applyNumberFormat="1" applyFont="1" applyAlignment="1">
      <alignment horizontal="center" vertical="center"/>
    </xf>
    <xf numFmtId="0" fontId="42" fillId="0" borderId="7" xfId="17" applyFont="1" applyBorder="1" applyAlignment="1">
      <alignment horizontal="center" vertical="center"/>
    </xf>
    <xf numFmtId="0" fontId="42" fillId="0" borderId="6" xfId="17" applyFont="1" applyBorder="1" applyAlignment="1">
      <alignment horizontal="center" vertical="center"/>
    </xf>
    <xf numFmtId="0" fontId="42" fillId="0" borderId="36" xfId="17" applyFont="1" applyBorder="1" applyAlignment="1">
      <alignment horizontal="center" vertical="center"/>
    </xf>
    <xf numFmtId="0" fontId="42" fillId="0" borderId="3" xfId="17" applyFont="1" applyBorder="1" applyAlignment="1">
      <alignment horizontal="center" vertical="center"/>
    </xf>
    <xf numFmtId="0" fontId="42" fillId="0" borderId="0" xfId="17" applyFont="1" applyAlignment="1">
      <alignment horizontal="center" vertical="center"/>
    </xf>
    <xf numFmtId="0" fontId="42" fillId="0" borderId="4" xfId="17" applyFont="1" applyBorder="1" applyAlignment="1">
      <alignment horizontal="center" vertical="center"/>
    </xf>
    <xf numFmtId="0" fontId="44" fillId="0" borderId="0" xfId="17" applyFont="1" applyAlignment="1">
      <alignment horizontal="center" vertical="center"/>
    </xf>
    <xf numFmtId="0" fontId="43" fillId="4" borderId="20" xfId="81" applyFont="1" applyFill="1" applyBorder="1" applyAlignment="1">
      <alignment horizontal="center" vertical="center"/>
    </xf>
    <xf numFmtId="0" fontId="43" fillId="4" borderId="5" xfId="81" applyFont="1" applyFill="1" applyBorder="1" applyAlignment="1">
      <alignment horizontal="center" vertical="center"/>
    </xf>
    <xf numFmtId="0" fontId="43" fillId="4" borderId="49" xfId="81" applyFont="1" applyFill="1" applyBorder="1" applyAlignment="1">
      <alignment horizontal="center" vertical="center"/>
    </xf>
    <xf numFmtId="0" fontId="43" fillId="4" borderId="25" xfId="81" applyFont="1" applyFill="1" applyBorder="1" applyAlignment="1">
      <alignment horizontal="center" vertical="center"/>
    </xf>
    <xf numFmtId="0" fontId="43" fillId="4" borderId="24" xfId="81" applyFont="1" applyFill="1" applyBorder="1" applyAlignment="1">
      <alignment horizontal="center" vertical="center"/>
    </xf>
    <xf numFmtId="0" fontId="46" fillId="5" borderId="8" xfId="81" applyFont="1" applyFill="1" applyBorder="1" applyAlignment="1">
      <alignment horizontal="center" vertical="center"/>
    </xf>
    <xf numFmtId="0" fontId="46" fillId="5" borderId="9" xfId="81" applyFont="1" applyFill="1" applyBorder="1" applyAlignment="1">
      <alignment horizontal="center" vertical="center"/>
    </xf>
    <xf numFmtId="0" fontId="46" fillId="5" borderId="38" xfId="81" applyFont="1" applyFill="1" applyBorder="1" applyAlignment="1">
      <alignment horizontal="center" vertical="center"/>
    </xf>
    <xf numFmtId="0" fontId="42" fillId="5" borderId="45" xfId="81" applyFont="1" applyFill="1" applyBorder="1" applyAlignment="1">
      <alignment horizontal="center" vertical="center"/>
    </xf>
    <xf numFmtId="0" fontId="42" fillId="5" borderId="46" xfId="81" applyFont="1" applyFill="1" applyBorder="1" applyAlignment="1">
      <alignment horizontal="center" vertical="center"/>
    </xf>
    <xf numFmtId="0" fontId="42" fillId="5" borderId="47" xfId="81" applyFont="1" applyFill="1" applyBorder="1" applyAlignment="1">
      <alignment horizontal="center" vertical="center"/>
    </xf>
    <xf numFmtId="0" fontId="42" fillId="5" borderId="20" xfId="81" applyFont="1" applyFill="1" applyBorder="1" applyAlignment="1">
      <alignment horizontal="center" vertical="center"/>
    </xf>
    <xf numFmtId="0" fontId="42" fillId="5" borderId="5" xfId="81" applyFont="1" applyFill="1" applyBorder="1" applyAlignment="1">
      <alignment horizontal="center" vertical="center"/>
    </xf>
    <xf numFmtId="0" fontId="42" fillId="5" borderId="21" xfId="81" applyFont="1" applyFill="1" applyBorder="1" applyAlignment="1">
      <alignment horizontal="center" vertical="center"/>
    </xf>
    <xf numFmtId="0" fontId="42" fillId="5" borderId="18" xfId="81" applyFont="1" applyFill="1" applyBorder="1" applyAlignment="1">
      <alignment horizontal="center" vertical="center"/>
    </xf>
    <xf numFmtId="0" fontId="43" fillId="0" borderId="8" xfId="17" applyFont="1" applyBorder="1" applyAlignment="1">
      <alignment horizontal="center" vertical="center"/>
    </xf>
    <xf numFmtId="0" fontId="43" fillId="0" borderId="9" xfId="17" applyFont="1" applyBorder="1" applyAlignment="1">
      <alignment horizontal="center" vertical="center"/>
    </xf>
    <xf numFmtId="0" fontId="43" fillId="0" borderId="37" xfId="17" applyFont="1" applyBorder="1" applyAlignment="1">
      <alignment horizontal="center" vertical="center"/>
    </xf>
    <xf numFmtId="0" fontId="42" fillId="4" borderId="12" xfId="30" applyFont="1" applyFill="1" applyBorder="1" applyAlignment="1">
      <alignment horizontal="center" vertical="center"/>
    </xf>
    <xf numFmtId="0" fontId="42" fillId="4" borderId="10" xfId="30" applyFont="1" applyFill="1" applyBorder="1" applyAlignment="1">
      <alignment horizontal="center" vertical="center"/>
    </xf>
    <xf numFmtId="0" fontId="42" fillId="4" borderId="50" xfId="30" applyFont="1" applyFill="1" applyBorder="1" applyAlignment="1">
      <alignment horizontal="center" vertical="center"/>
    </xf>
    <xf numFmtId="0" fontId="42" fillId="4" borderId="28" xfId="30" applyFont="1" applyFill="1" applyBorder="1" applyAlignment="1">
      <alignment horizontal="center" vertical="center"/>
    </xf>
    <xf numFmtId="0" fontId="42" fillId="0" borderId="12" xfId="30" applyFont="1" applyBorder="1" applyAlignment="1">
      <alignment horizontal="center" vertical="center" wrapText="1"/>
    </xf>
    <xf numFmtId="165" fontId="53" fillId="0" borderId="10" xfId="8" applyFont="1" applyFill="1" applyBorder="1" applyAlignment="1">
      <alignment horizontal="center" vertical="center" wrapText="1"/>
    </xf>
    <xf numFmtId="0" fontId="43" fillId="0" borderId="10" xfId="30" applyFont="1" applyBorder="1" applyAlignment="1">
      <alignment horizontal="center" vertical="center"/>
    </xf>
    <xf numFmtId="0" fontId="43" fillId="0" borderId="11" xfId="30" applyFont="1" applyBorder="1" applyAlignment="1">
      <alignment horizontal="center" vertical="center"/>
    </xf>
    <xf numFmtId="0" fontId="50" fillId="3" borderId="41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0" fontId="50" fillId="3" borderId="42" xfId="0" applyFont="1" applyFill="1" applyBorder="1" applyAlignment="1">
      <alignment horizontal="center" vertical="center"/>
    </xf>
    <xf numFmtId="0" fontId="50" fillId="3" borderId="13" xfId="0" applyFont="1" applyFill="1" applyBorder="1" applyAlignment="1">
      <alignment horizontal="center" vertical="center"/>
    </xf>
    <xf numFmtId="0" fontId="50" fillId="3" borderId="15" xfId="0" applyFont="1" applyFill="1" applyBorder="1" applyAlignment="1">
      <alignment horizontal="center" vertical="center"/>
    </xf>
    <xf numFmtId="0" fontId="50" fillId="3" borderId="16" xfId="0" applyFont="1" applyFill="1" applyBorder="1" applyAlignment="1">
      <alignment horizontal="center" vertical="center"/>
    </xf>
    <xf numFmtId="0" fontId="50" fillId="4" borderId="51" xfId="0" applyFont="1" applyFill="1" applyBorder="1" applyAlignment="1">
      <alignment horizontal="center" vertical="center"/>
    </xf>
    <xf numFmtId="0" fontId="50" fillId="4" borderId="27" xfId="0" applyFont="1" applyFill="1" applyBorder="1" applyAlignment="1">
      <alignment horizontal="center" vertical="center"/>
    </xf>
    <xf numFmtId="0" fontId="50" fillId="4" borderId="39" xfId="0" applyFont="1" applyFill="1" applyBorder="1" applyAlignment="1">
      <alignment horizontal="center" vertical="center"/>
    </xf>
    <xf numFmtId="0" fontId="42" fillId="0" borderId="17" xfId="30" applyFont="1" applyBorder="1" applyAlignment="1">
      <alignment horizontal="center" vertical="center" wrapText="1"/>
    </xf>
    <xf numFmtId="165" fontId="53" fillId="0" borderId="23" xfId="8" applyFont="1" applyFill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2" fillId="5" borderId="21" xfId="0" applyFont="1" applyFill="1" applyBorder="1" applyAlignment="1">
      <alignment horizontal="center" vertical="center"/>
    </xf>
    <xf numFmtId="0" fontId="42" fillId="5" borderId="18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2" fillId="5" borderId="10" xfId="0" applyFont="1" applyFill="1" applyBorder="1" applyAlignment="1">
      <alignment horizontal="center" vertical="center"/>
    </xf>
    <xf numFmtId="0" fontId="42" fillId="0" borderId="7" xfId="81" applyFont="1" applyBorder="1" applyAlignment="1">
      <alignment horizontal="center" vertical="center"/>
    </xf>
    <xf numFmtId="0" fontId="42" fillId="0" borderId="6" xfId="81" applyFont="1" applyBorder="1" applyAlignment="1">
      <alignment horizontal="center" vertical="center"/>
    </xf>
    <xf numFmtId="0" fontId="42" fillId="0" borderId="36" xfId="81" applyFont="1" applyBorder="1" applyAlignment="1">
      <alignment horizontal="center" vertical="center"/>
    </xf>
    <xf numFmtId="0" fontId="42" fillId="3" borderId="3" xfId="81" applyFont="1" applyFill="1" applyBorder="1" applyAlignment="1">
      <alignment horizontal="center" vertical="center"/>
    </xf>
    <xf numFmtId="0" fontId="42" fillId="3" borderId="0" xfId="81" applyFont="1" applyFill="1" applyAlignment="1">
      <alignment horizontal="center" vertical="center"/>
    </xf>
    <xf numFmtId="0" fontId="42" fillId="3" borderId="4" xfId="81" applyFont="1" applyFill="1" applyBorder="1" applyAlignment="1">
      <alignment horizontal="center" vertical="center"/>
    </xf>
    <xf numFmtId="0" fontId="42" fillId="0" borderId="3" xfId="81" applyFont="1" applyBorder="1" applyAlignment="1">
      <alignment horizontal="center" vertical="center"/>
    </xf>
    <xf numFmtId="0" fontId="42" fillId="0" borderId="0" xfId="81" applyFont="1" applyAlignment="1">
      <alignment horizontal="center" vertical="center"/>
    </xf>
    <xf numFmtId="0" fontId="42" fillId="0" borderId="4" xfId="81" applyFont="1" applyBorder="1" applyAlignment="1">
      <alignment horizontal="center" vertical="center"/>
    </xf>
    <xf numFmtId="0" fontId="42" fillId="0" borderId="3" xfId="81" applyFont="1" applyBorder="1" applyAlignment="1">
      <alignment vertical="center"/>
    </xf>
    <xf numFmtId="0" fontId="42" fillId="0" borderId="0" xfId="81" applyFont="1" applyAlignment="1">
      <alignment vertical="center"/>
    </xf>
    <xf numFmtId="0" fontId="42" fillId="0" borderId="0" xfId="81" applyFont="1" applyAlignment="1">
      <alignment horizontal="center" vertical="center"/>
    </xf>
    <xf numFmtId="0" fontId="51" fillId="0" borderId="21" xfId="81" applyFont="1" applyBorder="1" applyAlignment="1">
      <alignment horizontal="right" vertical="center"/>
    </xf>
    <xf numFmtId="10" fontId="51" fillId="0" borderId="19" xfId="81" applyNumberFormat="1" applyFont="1" applyBorder="1" applyAlignment="1">
      <alignment horizontal="center" vertical="center"/>
    </xf>
    <xf numFmtId="0" fontId="43" fillId="3" borderId="8" xfId="81" applyFont="1" applyFill="1" applyBorder="1" applyAlignment="1">
      <alignment horizontal="center" vertical="center"/>
    </xf>
    <xf numFmtId="0" fontId="43" fillId="3" borderId="9" xfId="81" applyFont="1" applyFill="1" applyBorder="1" applyAlignment="1">
      <alignment horizontal="center" vertical="center"/>
    </xf>
    <xf numFmtId="0" fontId="43" fillId="3" borderId="37" xfId="81" applyFont="1" applyFill="1" applyBorder="1" applyAlignment="1">
      <alignment horizontal="center" vertical="center"/>
    </xf>
    <xf numFmtId="0" fontId="42" fillId="4" borderId="13" xfId="81" applyFont="1" applyFill="1" applyBorder="1" applyAlignment="1">
      <alignment horizontal="center" vertical="center"/>
    </xf>
    <xf numFmtId="0" fontId="42" fillId="4" borderId="14" xfId="81" applyFont="1" applyFill="1" applyBorder="1" applyAlignment="1">
      <alignment horizontal="center" vertical="center"/>
    </xf>
    <xf numFmtId="0" fontId="42" fillId="4" borderId="14" xfId="81" applyFont="1" applyFill="1" applyBorder="1" applyAlignment="1">
      <alignment horizontal="center" vertical="center" wrapText="1"/>
    </xf>
    <xf numFmtId="0" fontId="42" fillId="4" borderId="15" xfId="81" applyFont="1" applyFill="1" applyBorder="1" applyAlignment="1">
      <alignment horizontal="center" vertical="center"/>
    </xf>
    <xf numFmtId="0" fontId="42" fillId="4" borderId="16" xfId="81" applyFont="1" applyFill="1" applyBorder="1" applyAlignment="1">
      <alignment horizontal="center" vertical="center"/>
    </xf>
    <xf numFmtId="49" fontId="57" fillId="4" borderId="48" xfId="81" applyNumberFormat="1" applyFont="1" applyFill="1" applyBorder="1" applyAlignment="1">
      <alignment horizontal="centerContinuous" vertical="center"/>
    </xf>
    <xf numFmtId="0" fontId="43" fillId="0" borderId="54" xfId="81" applyFont="1" applyBorder="1" applyAlignment="1">
      <alignment horizontal="center" vertical="center"/>
    </xf>
    <xf numFmtId="168" fontId="43" fillId="0" borderId="54" xfId="81" applyNumberFormat="1" applyFont="1" applyBorder="1" applyAlignment="1" applyProtection="1">
      <alignment horizontal="center" vertical="center"/>
      <protection locked="0"/>
    </xf>
    <xf numFmtId="0" fontId="43" fillId="0" borderId="24" xfId="81" applyFont="1" applyBorder="1" applyAlignment="1">
      <alignment horizontal="center" vertical="center"/>
    </xf>
    <xf numFmtId="4" fontId="43" fillId="0" borderId="40" xfId="81" applyNumberFormat="1" applyFont="1" applyBorder="1" applyAlignment="1">
      <alignment horizontal="center" vertical="center"/>
    </xf>
    <xf numFmtId="168" fontId="43" fillId="0" borderId="20" xfId="81" applyNumberFormat="1" applyFont="1" applyBorder="1" applyAlignment="1" applyProtection="1">
      <alignment horizontal="center" vertical="center"/>
      <protection locked="0"/>
    </xf>
    <xf numFmtId="168" fontId="43" fillId="0" borderId="18" xfId="81" applyNumberFormat="1" applyFont="1" applyBorder="1" applyAlignment="1" applyProtection="1">
      <alignment horizontal="center" vertical="center"/>
      <protection locked="0"/>
    </xf>
    <xf numFmtId="169" fontId="46" fillId="0" borderId="18" xfId="81" applyNumberFormat="1" applyFont="1" applyBorder="1" applyAlignment="1" applyProtection="1">
      <alignment horizontal="left" vertical="center" wrapText="1"/>
      <protection locked="0"/>
    </xf>
    <xf numFmtId="0" fontId="43" fillId="0" borderId="18" xfId="81" applyFont="1" applyBorder="1" applyAlignment="1" applyProtection="1">
      <alignment horizontal="center" vertical="center"/>
      <protection locked="0"/>
    </xf>
    <xf numFmtId="168" fontId="43" fillId="0" borderId="5" xfId="81" applyNumberFormat="1" applyFont="1" applyBorder="1" applyAlignment="1" applyProtection="1">
      <alignment horizontal="center" vertical="center"/>
      <protection locked="0"/>
    </xf>
    <xf numFmtId="168" fontId="43" fillId="0" borderId="12" xfId="81" applyNumberFormat="1" applyFont="1" applyBorder="1" applyAlignment="1" applyProtection="1">
      <alignment horizontal="center" vertical="center" wrapText="1"/>
      <protection locked="0"/>
    </xf>
    <xf numFmtId="0" fontId="43" fillId="0" borderId="20" xfId="81" applyFont="1" applyBorder="1" applyAlignment="1">
      <alignment vertical="center"/>
    </xf>
    <xf numFmtId="0" fontId="43" fillId="0" borderId="18" xfId="81" applyFont="1" applyBorder="1" applyAlignment="1">
      <alignment vertical="center"/>
    </xf>
    <xf numFmtId="0" fontId="43" fillId="0" borderId="5" xfId="81" applyFont="1" applyBorder="1" applyAlignment="1">
      <alignment vertical="center"/>
    </xf>
    <xf numFmtId="168" fontId="44" fillId="0" borderId="21" xfId="81" applyNumberFormat="1" applyFont="1" applyBorder="1" applyAlignment="1" applyProtection="1">
      <alignment horizontal="left" vertical="center"/>
      <protection locked="0"/>
    </xf>
    <xf numFmtId="2" fontId="43" fillId="0" borderId="0" xfId="81" applyNumberFormat="1" applyFont="1" applyAlignment="1">
      <alignment horizontal="center" vertical="center"/>
    </xf>
    <xf numFmtId="168" fontId="43" fillId="0" borderId="21" xfId="81" applyNumberFormat="1" applyFont="1" applyBorder="1" applyAlignment="1" applyProtection="1">
      <alignment horizontal="left" vertical="center" wrapText="1"/>
      <protection locked="0"/>
    </xf>
    <xf numFmtId="0" fontId="43" fillId="3" borderId="10" xfId="81" applyFont="1" applyFill="1" applyBorder="1" applyAlignment="1">
      <alignment vertical="center" wrapText="1"/>
    </xf>
    <xf numFmtId="0" fontId="43" fillId="3" borderId="40" xfId="81" applyFont="1" applyFill="1" applyBorder="1" applyAlignment="1">
      <alignment vertical="center" wrapText="1"/>
    </xf>
    <xf numFmtId="0" fontId="43" fillId="0" borderId="40" xfId="81" applyFont="1" applyBorder="1" applyAlignment="1" applyProtection="1">
      <alignment horizontal="center" vertical="center"/>
      <protection locked="0"/>
    </xf>
    <xf numFmtId="4" fontId="43" fillId="0" borderId="44" xfId="81" applyNumberFormat="1" applyFont="1" applyBorder="1" applyAlignment="1">
      <alignment horizontal="center" vertical="center"/>
    </xf>
    <xf numFmtId="0" fontId="42" fillId="3" borderId="52" xfId="81" applyFont="1" applyFill="1" applyBorder="1" applyAlignment="1">
      <alignment vertical="center"/>
    </xf>
    <xf numFmtId="0" fontId="42" fillId="3" borderId="53" xfId="81" applyFont="1" applyFill="1" applyBorder="1" applyAlignment="1">
      <alignment vertical="center"/>
    </xf>
    <xf numFmtId="0" fontId="42" fillId="3" borderId="53" xfId="81" applyFont="1" applyFill="1" applyBorder="1" applyAlignment="1">
      <alignment horizontal="center" vertical="center"/>
    </xf>
    <xf numFmtId="0" fontId="43" fillId="0" borderId="53" xfId="81" applyFont="1" applyBorder="1" applyAlignment="1">
      <alignment vertical="center"/>
    </xf>
    <xf numFmtId="167" fontId="42" fillId="3" borderId="53" xfId="81" applyNumberFormat="1" applyFont="1" applyFill="1" applyBorder="1" applyAlignment="1">
      <alignment horizontal="right" vertical="center"/>
    </xf>
    <xf numFmtId="167" fontId="42" fillId="3" borderId="16" xfId="81" applyNumberFormat="1" applyFont="1" applyFill="1" applyBorder="1" applyAlignment="1">
      <alignment vertical="center"/>
    </xf>
    <xf numFmtId="0" fontId="43" fillId="4" borderId="21" xfId="81" applyFont="1" applyFill="1" applyBorder="1" applyAlignment="1">
      <alignment horizontal="center" vertical="center"/>
    </xf>
    <xf numFmtId="0" fontId="43" fillId="4" borderId="18" xfId="81" applyFont="1" applyFill="1" applyBorder="1" applyAlignment="1">
      <alignment horizontal="center" vertical="center"/>
    </xf>
    <xf numFmtId="0" fontId="46" fillId="5" borderId="12" xfId="81" applyFont="1" applyFill="1" applyBorder="1" applyAlignment="1">
      <alignment horizontal="center" vertical="center"/>
    </xf>
    <xf numFmtId="0" fontId="46" fillId="5" borderId="10" xfId="81" applyFont="1" applyFill="1" applyBorder="1" applyAlignment="1">
      <alignment horizontal="center" vertical="center"/>
    </xf>
    <xf numFmtId="167" fontId="46" fillId="5" borderId="11" xfId="81" applyNumberFormat="1" applyFont="1" applyFill="1" applyBorder="1" applyAlignment="1">
      <alignment vertical="center"/>
    </xf>
    <xf numFmtId="0" fontId="43" fillId="4" borderId="12" xfId="81" applyFont="1" applyFill="1" applyBorder="1" applyAlignment="1">
      <alignment horizontal="center" vertical="center"/>
    </xf>
    <xf numFmtId="0" fontId="43" fillId="4" borderId="10" xfId="81" applyFont="1" applyFill="1" applyBorder="1" applyAlignment="1">
      <alignment horizontal="center" vertical="center"/>
    </xf>
    <xf numFmtId="0" fontId="46" fillId="5" borderId="50" xfId="81" applyFont="1" applyFill="1" applyBorder="1" applyAlignment="1">
      <alignment horizontal="center" vertical="center"/>
    </xf>
    <xf numFmtId="0" fontId="46" fillId="5" borderId="28" xfId="81" applyFont="1" applyFill="1" applyBorder="1" applyAlignment="1">
      <alignment horizontal="center" vertical="center"/>
    </xf>
    <xf numFmtId="167" fontId="46" fillId="5" borderId="29" xfId="81" applyNumberFormat="1" applyFont="1" applyFill="1" applyBorder="1" applyAlignment="1">
      <alignment vertical="center"/>
    </xf>
  </cellXfs>
  <cellStyles count="3775">
    <cellStyle name="Cabeçalho 1" xfId="85" xr:uid="{4D590A2C-5D12-42C6-9B6B-CAF17B5184EA}"/>
    <cellStyle name="Cabeçalho 2" xfId="86" xr:uid="{A323D697-77F0-4B5F-8AB1-856E15FA5AB4}"/>
    <cellStyle name="CENTRO" xfId="410" xr:uid="{D86D9BCB-0F86-4614-9EF5-D9E701F6C5B2}"/>
    <cellStyle name="CENTRO 2" xfId="718" xr:uid="{BFD96483-9801-4B12-AF24-1CBB0A01C88C}"/>
    <cellStyle name="CENTRO 2 2" xfId="1626" xr:uid="{35F15B26-1ECA-46B4-A7EE-D1C99AC1C5B4}"/>
    <cellStyle name="CENTRO 2 3" xfId="2832" xr:uid="{27891E80-CC1F-4E79-BA94-62288C09714B}"/>
    <cellStyle name="CENTRO 2 4" xfId="3745" xr:uid="{3B70488A-38F5-4B83-9B0D-33B8CB32D411}"/>
    <cellStyle name="CENTRO 3" xfId="1324" xr:uid="{22F620A7-A911-46BD-9C60-52E83C3D9D5A}"/>
    <cellStyle name="CENTRO 3 2" xfId="2530" xr:uid="{3AA03FF0-7D5B-419F-AED7-BDF2E56251DA}"/>
    <cellStyle name="CENTRO 4" xfId="1927" xr:uid="{7CF7F834-E8D3-4850-8BDC-45990AAEFE7B}"/>
    <cellStyle name="CENTRO 4 2" xfId="3133" xr:uid="{08D90546-4632-46C2-B28A-F477B7CB58F4}"/>
    <cellStyle name="CENTRO 5" xfId="1020" xr:uid="{FA75956F-6AC5-449A-8F28-72499C7081F5}"/>
    <cellStyle name="CENTRO 6" xfId="2228" xr:uid="{A351A2F5-5221-4330-AF94-716060F41ADB}"/>
    <cellStyle name="CENTRO 7" xfId="3443" xr:uid="{2B40DD21-4CF9-4F10-86CB-919CB90D8820}"/>
    <cellStyle name="Comma0" xfId="87" xr:uid="{782527AB-3F68-4269-96F5-021475144271}"/>
    <cellStyle name="Data" xfId="88" xr:uid="{D52F98B6-8662-4C5D-967F-0C2B81468E4B}"/>
    <cellStyle name="Fixo" xfId="89" xr:uid="{4E4BFF01-4EDF-4FB0-842F-4C8BDB047AD3}"/>
    <cellStyle name="Heading 1" xfId="1" xr:uid="{E62BD132-4561-4812-B401-84C969A1D9B7}"/>
    <cellStyle name="Hiperlink 2" xfId="2" xr:uid="{DA9B3513-F481-43A8-AC31-E2115951AA01}"/>
    <cellStyle name="Hiperlink 2 2" xfId="259" xr:uid="{9542D1EF-D446-4DE1-B617-4E76A3C26F87}"/>
    <cellStyle name="Indefinido" xfId="90" xr:uid="{D2E4B4C0-B561-42F9-A507-401FF3FD8009}"/>
    <cellStyle name="JUSTIFICADO" xfId="3" xr:uid="{A1C575FB-E9E1-4C70-9278-15AAD71EC7E7}"/>
    <cellStyle name="JUSTIFICADO 2" xfId="84" xr:uid="{AD583921-65FA-434E-B66F-48ED511C0193}"/>
    <cellStyle name="JUSTIFICADO 2 2" xfId="473" xr:uid="{177B1B17-1589-4EE9-84EE-DB50B2E9C557}"/>
    <cellStyle name="JUSTIFICADO 2 2 2" xfId="1381" xr:uid="{9A114127-5DE2-46A4-B498-36B890B3AB8F}"/>
    <cellStyle name="JUSTIFICADO 2 2 3" xfId="2587" xr:uid="{27251F21-15DC-40CB-984A-F791AB66A39B}"/>
    <cellStyle name="JUSTIFICADO 2 2 4" xfId="3500" xr:uid="{4FADB979-4973-4AB0-B7CC-B068F7B651B2}"/>
    <cellStyle name="JUSTIFICADO 2 3" xfId="1079" xr:uid="{B77F5259-CA17-4D03-B910-8BF29E877797}"/>
    <cellStyle name="JUSTIFICADO 2 3 2" xfId="2285" xr:uid="{833C5B3C-B2EA-4E23-9C85-4244D8582159}"/>
    <cellStyle name="JUSTIFICADO 2 4" xfId="1682" xr:uid="{5AD75683-878B-4068-ACA7-7771883796F5}"/>
    <cellStyle name="JUSTIFICADO 2 4 2" xfId="2888" xr:uid="{A1778ACC-0018-4622-A2BF-438D8BE354F3}"/>
    <cellStyle name="JUSTIFICADO 2 5" xfId="775" xr:uid="{C62124AC-5623-4B91-AEDE-631201F74925}"/>
    <cellStyle name="JUSTIFICADO 2 6" xfId="1983" xr:uid="{71C65766-805A-44CD-8156-2C9589267AE1}"/>
    <cellStyle name="JUSTIFICADO 2 7" xfId="3198" xr:uid="{47609673-4E93-4C4E-909E-2390DC30ABE1}"/>
    <cellStyle name="JUSTIFICADO 3" xfId="434" xr:uid="{30E8AAE0-6ABF-46C5-BD8B-BAEBB6D75441}"/>
    <cellStyle name="JUSTIFICADO 3 2" xfId="1344" xr:uid="{6286E29A-76DC-4236-8A60-F2E39C509552}"/>
    <cellStyle name="JUSTIFICADO 3 3" xfId="2550" xr:uid="{A1CA84CE-032D-4514-9DF4-82223F1A1B60}"/>
    <cellStyle name="JUSTIFICADO 3 4" xfId="3463" xr:uid="{4E9C1DFF-A7CF-4387-BAAF-45988E8BF147}"/>
    <cellStyle name="JUSTIFICADO 4" xfId="1040" xr:uid="{B7799B40-8303-4EF5-B784-E4D71DD3DB34}"/>
    <cellStyle name="JUSTIFICADO 4 2" xfId="2248" xr:uid="{159B08CF-FD0F-47DF-BC58-ACE6AE5434A4}"/>
    <cellStyle name="JUSTIFICADO 5" xfId="1646" xr:uid="{249EB6BC-DCFC-4458-9DFE-144F42542A09}"/>
    <cellStyle name="JUSTIFICADO 5 2" xfId="2852" xr:uid="{42D72C22-FFEE-4BEC-969F-37A3F9FE3FA9}"/>
    <cellStyle name="JUSTIFICADO 6" xfId="739" xr:uid="{4BF6DD2F-181E-415A-B308-C2BCBDCA32BC}"/>
    <cellStyle name="JUSTIFICADO 7" xfId="1947" xr:uid="{CE2A513D-E513-4D61-8B57-9483DC5BD475}"/>
    <cellStyle name="JUSTIFICADO 8" xfId="3162" xr:uid="{D2B98449-1135-4E38-BBBA-F69AAAB0C96A}"/>
    <cellStyle name="Moeda 10" xfId="412" xr:uid="{126D9B8D-5629-44C6-B689-D2CDB839FC12}"/>
    <cellStyle name="Moeda 10 2" xfId="720" xr:uid="{6D27A18C-A43F-4135-8DDF-B05707FE3773}"/>
    <cellStyle name="Moeda 10 2 2" xfId="1628" xr:uid="{04C3E144-FBF3-4F3A-A75D-2AC796F5EC33}"/>
    <cellStyle name="Moeda 10 2 3" xfId="2834" xr:uid="{22501E09-0A91-4375-A075-5487ADB2B061}"/>
    <cellStyle name="Moeda 10 2 4" xfId="3747" xr:uid="{87C808F9-CD9F-435D-815A-A40920BEC287}"/>
    <cellStyle name="Moeda 10 3" xfId="1326" xr:uid="{B9F17C02-F5D7-4900-989D-993DAE385FB8}"/>
    <cellStyle name="Moeda 10 3 2" xfId="2532" xr:uid="{6B86F7E4-34F1-401B-871A-7DEAF6B66A7A}"/>
    <cellStyle name="Moeda 10 4" xfId="1929" xr:uid="{A7B6057B-2D07-46D8-9860-91B085932D9C}"/>
    <cellStyle name="Moeda 10 4 2" xfId="3135" xr:uid="{6BBE31E7-EA84-46D8-85E8-16752FBF0F3C}"/>
    <cellStyle name="Moeda 10 5" xfId="1022" xr:uid="{A1E63B7F-EF19-40E0-BEBE-79B1E3E5DD21}"/>
    <cellStyle name="Moeda 10 6" xfId="2230" xr:uid="{08D76C73-B87A-41F6-B8CD-A33D5ACE9849}"/>
    <cellStyle name="Moeda 10 7" xfId="3445" xr:uid="{A65DF6A6-4FBE-4748-8E22-9587A7B0FF2A}"/>
    <cellStyle name="Moeda 2" xfId="4" xr:uid="{134B56D8-6C42-4876-BF52-5FEE3E8B9D4D}"/>
    <cellStyle name="Moeda 2 2" xfId="5" xr:uid="{E71EE16B-5476-4B92-9775-49835B865816}"/>
    <cellStyle name="Moeda 2 2 10" xfId="1948" xr:uid="{C545FA73-43B0-419E-9554-704CF3DB5482}"/>
    <cellStyle name="Moeda 2 2 11" xfId="3163" xr:uid="{7363F25C-AB65-4DE0-A42F-84A9698931C4}"/>
    <cellStyle name="Moeda 2 2 2" xfId="94" xr:uid="{B03C61BC-2AD0-488A-B7F4-52D8B6F10C68}"/>
    <cellStyle name="Moeda 2 2 2 2" xfId="263" xr:uid="{07628F7E-9CDE-4326-9D20-89084E2E72BA}"/>
    <cellStyle name="Moeda 2 2 3" xfId="95" xr:uid="{3A115A45-E3EC-4014-B3AA-F048C244BF91}"/>
    <cellStyle name="Moeda 2 2 3 2" xfId="264" xr:uid="{97AA0D60-9052-47F3-A77C-C0930E37A093}"/>
    <cellStyle name="Moeda 2 2 3 2 2" xfId="598" xr:uid="{8047F47A-A746-4047-A0C1-F54FA0C98FCA}"/>
    <cellStyle name="Moeda 2 2 3 2 2 2" xfId="1506" xr:uid="{541C0932-071D-4676-9D88-7D1496D3C600}"/>
    <cellStyle name="Moeda 2 2 3 2 2 3" xfId="2712" xr:uid="{51C160BF-97E9-4806-998A-10DB3BE03132}"/>
    <cellStyle name="Moeda 2 2 3 2 2 4" xfId="3625" xr:uid="{1D8B24A4-69DF-481F-867E-6623BA60C874}"/>
    <cellStyle name="Moeda 2 2 3 2 3" xfId="1204" xr:uid="{9214FEA0-BF2F-40DB-857F-F9CC41054B93}"/>
    <cellStyle name="Moeda 2 2 3 2 3 2" xfId="2410" xr:uid="{6D83F827-F7A7-4B7A-9FCD-117A46BD9A5A}"/>
    <cellStyle name="Moeda 2 2 3 2 4" xfId="1807" xr:uid="{C7DA77B6-0082-4F49-95A8-BAFD16D825EA}"/>
    <cellStyle name="Moeda 2 2 3 2 4 2" xfId="3013" xr:uid="{D3AD03DA-2117-4117-A313-5B1E8ADBBA88}"/>
    <cellStyle name="Moeda 2 2 3 2 5" xfId="900" xr:uid="{B133819C-115F-4AD5-ABA6-346748484122}"/>
    <cellStyle name="Moeda 2 2 3 2 6" xfId="2108" xr:uid="{3B2438DE-92E9-4775-BA2D-5918A736B40F}"/>
    <cellStyle name="Moeda 2 2 3 2 7" xfId="3323" xr:uid="{9F9D5BEB-52D5-407A-A2BB-8EB85A86BBCB}"/>
    <cellStyle name="Moeda 2 2 3 3" xfId="477" xr:uid="{7443642F-D548-4F1D-AB37-8E386CB4BE89}"/>
    <cellStyle name="Moeda 2 2 3 3 2" xfId="1385" xr:uid="{171D2E62-15BE-453A-BA96-A90F387BB3AC}"/>
    <cellStyle name="Moeda 2 2 3 3 3" xfId="2591" xr:uid="{E081154F-0032-4AC7-A870-7DB7ECBC028B}"/>
    <cellStyle name="Moeda 2 2 3 3 4" xfId="3504" xr:uid="{A66A5A1F-2E51-4DB3-9434-C484E83B2DB2}"/>
    <cellStyle name="Moeda 2 2 3 4" xfId="1083" xr:uid="{A203BE0B-D45E-4A53-A2AC-043ED1FBC9DE}"/>
    <cellStyle name="Moeda 2 2 3 4 2" xfId="2289" xr:uid="{274BD46E-E5B0-4B80-A204-01F1071A42E6}"/>
    <cellStyle name="Moeda 2 2 3 5" xfId="1686" xr:uid="{E034209F-F847-4A97-81FD-CB3E7AC1264E}"/>
    <cellStyle name="Moeda 2 2 3 5 2" xfId="2892" xr:uid="{490DC073-2926-4C30-8FC5-CC3C2F83AF88}"/>
    <cellStyle name="Moeda 2 2 3 6" xfId="779" xr:uid="{0BA10232-61BF-41FD-B005-FA5752F1322F}"/>
    <cellStyle name="Moeda 2 2 3 7" xfId="1987" xr:uid="{E0F08EED-87C2-4814-A560-E84C139A1EFE}"/>
    <cellStyle name="Moeda 2 2 3 8" xfId="3202" xr:uid="{BED3F1B5-5264-4A12-83BF-033338F7C633}"/>
    <cellStyle name="Moeda 2 2 4" xfId="262" xr:uid="{5250605F-3C71-4EE3-9590-C25FB95C8D9A}"/>
    <cellStyle name="Moeda 2 2 4 2" xfId="597" xr:uid="{4437AA65-A8A4-4774-9D10-2428AD75DD39}"/>
    <cellStyle name="Moeda 2 2 4 2 2" xfId="1505" xr:uid="{74A80D8A-4841-4980-B67B-6706541D3197}"/>
    <cellStyle name="Moeda 2 2 4 2 3" xfId="2711" xr:uid="{CED77681-D22F-4EB3-B0C4-4CCA17AECDC9}"/>
    <cellStyle name="Moeda 2 2 4 2 4" xfId="3624" xr:uid="{AFE7B3D3-DEBF-4845-A7AD-97D85A06564E}"/>
    <cellStyle name="Moeda 2 2 4 3" xfId="1203" xr:uid="{66B95E86-E16E-4CC6-A6E1-34AF223F3E08}"/>
    <cellStyle name="Moeda 2 2 4 3 2" xfId="2409" xr:uid="{B6764141-6662-4347-873A-157848A534B3}"/>
    <cellStyle name="Moeda 2 2 4 4" xfId="1806" xr:uid="{6D43A43F-6B72-4F32-92FF-C3843ED895BB}"/>
    <cellStyle name="Moeda 2 2 4 4 2" xfId="3012" xr:uid="{60918877-8F9B-4F25-A447-5A208C865600}"/>
    <cellStyle name="Moeda 2 2 4 5" xfId="899" xr:uid="{1D24462B-B2B5-4377-9E6F-51FE37469960}"/>
    <cellStyle name="Moeda 2 2 4 6" xfId="2107" xr:uid="{CE706F96-980C-4DF8-8F73-D556851B5E60}"/>
    <cellStyle name="Moeda 2 2 4 7" xfId="3322" xr:uid="{9E948E01-11AC-4DFE-9F70-718862271E95}"/>
    <cellStyle name="Moeda 2 2 5" xfId="93" xr:uid="{56BA6D7C-81A6-4211-AC37-EED0D9C9116F}"/>
    <cellStyle name="Moeda 2 2 5 2" xfId="476" xr:uid="{14EEA2C5-57FB-4013-80B4-61A5F9161B80}"/>
    <cellStyle name="Moeda 2 2 5 2 2" xfId="1384" xr:uid="{6881C994-1F9A-46DA-B095-3DF905E81613}"/>
    <cellStyle name="Moeda 2 2 5 2 3" xfId="2590" xr:uid="{2E6D59B5-EE65-4654-9697-A059B521532B}"/>
    <cellStyle name="Moeda 2 2 5 2 4" xfId="3503" xr:uid="{DC4449FE-59BD-4E1B-AEC2-BFBEBB596616}"/>
    <cellStyle name="Moeda 2 2 5 3" xfId="1082" xr:uid="{0F7255F8-C53A-4C3F-B5EA-3917F9826798}"/>
    <cellStyle name="Moeda 2 2 5 3 2" xfId="2288" xr:uid="{1259B9EF-FAFC-40AC-B94F-38F5356A9880}"/>
    <cellStyle name="Moeda 2 2 5 4" xfId="1685" xr:uid="{3BAB5EE5-AD60-49D5-A964-4201D061AF0A}"/>
    <cellStyle name="Moeda 2 2 5 4 2" xfId="2891" xr:uid="{EC55B692-D2FA-4BE3-8C6C-BCD871193334}"/>
    <cellStyle name="Moeda 2 2 5 5" xfId="778" xr:uid="{24689A0B-9E1C-4EE4-8383-57A6E055EE64}"/>
    <cellStyle name="Moeda 2 2 5 6" xfId="1986" xr:uid="{5F4F3381-B460-4F3D-93D0-33A92DD5819F}"/>
    <cellStyle name="Moeda 2 2 5 7" xfId="3201" xr:uid="{1C9B1502-28DB-41F0-89B8-50333D9A0A59}"/>
    <cellStyle name="Moeda 2 2 6" xfId="435" xr:uid="{8C3C5D50-45E6-4327-BDFD-84A5F150CFCD}"/>
    <cellStyle name="Moeda 2 2 6 2" xfId="1345" xr:uid="{C1D2D6ED-8446-4281-9D5E-A1CE45F7057F}"/>
    <cellStyle name="Moeda 2 2 6 3" xfId="2551" xr:uid="{562B13BD-F4BE-466C-BF0E-DA198F881432}"/>
    <cellStyle name="Moeda 2 2 6 4" xfId="3464" xr:uid="{8C06EFF0-FF4C-44DD-8150-EAB36DD74678}"/>
    <cellStyle name="Moeda 2 2 7" xfId="1041" xr:uid="{0A1F3CED-0CBA-4A52-AC47-2113DD160BA2}"/>
    <cellStyle name="Moeda 2 2 7 2" xfId="2249" xr:uid="{8C714A60-B150-4B82-926A-A552D69675C2}"/>
    <cellStyle name="Moeda 2 2 8" xfId="1647" xr:uid="{DA0623F4-C3E8-4236-A94F-5B425BEE9D67}"/>
    <cellStyle name="Moeda 2 2 8 2" xfId="2853" xr:uid="{1D0F8435-30CD-4E5A-AAAE-EF03CA18F820}"/>
    <cellStyle name="Moeda 2 2 9" xfId="740" xr:uid="{AF86B2D4-5CAA-41E4-9221-BF72020FB3BD}"/>
    <cellStyle name="Moeda 2 3" xfId="6" xr:uid="{58BBF389-4388-41A2-BCD7-5BA415346B3C}"/>
    <cellStyle name="Moeda 2 3 10" xfId="3164" xr:uid="{7D176F13-6731-41C1-B5E6-4C82170D2B0B}"/>
    <cellStyle name="Moeda 2 3 2" xfId="97" xr:uid="{14A82950-AED4-4D5F-87BA-8B7925D49DF5}"/>
    <cellStyle name="Moeda 2 3 2 2" xfId="266" xr:uid="{FEF67E24-D3EA-4DA9-96C3-2729D107E331}"/>
    <cellStyle name="Moeda 2 3 2 2 2" xfId="600" xr:uid="{5D5403CB-F57C-43EB-B9BB-A3D3C428CBBE}"/>
    <cellStyle name="Moeda 2 3 2 2 2 2" xfId="1508" xr:uid="{B2D97636-B4FD-4E4B-A7D7-08EC82F469F5}"/>
    <cellStyle name="Moeda 2 3 2 2 2 3" xfId="2714" xr:uid="{09B93C89-EFE3-4A00-95F1-C2A3B281E3CC}"/>
    <cellStyle name="Moeda 2 3 2 2 2 4" xfId="3627" xr:uid="{FA00C88A-6FB0-425E-950E-7A7F2F0ABB93}"/>
    <cellStyle name="Moeda 2 3 2 2 3" xfId="1206" xr:uid="{479FA02A-9E72-4207-B960-D2172A15A4CA}"/>
    <cellStyle name="Moeda 2 3 2 2 3 2" xfId="2412" xr:uid="{FB506F84-36CA-48E0-B899-FC5DC6674FC5}"/>
    <cellStyle name="Moeda 2 3 2 2 4" xfId="1809" xr:uid="{F3207857-2D66-486C-B753-50041E94CC47}"/>
    <cellStyle name="Moeda 2 3 2 2 4 2" xfId="3015" xr:uid="{274BFE9A-3595-49F2-9454-46E13638C2A3}"/>
    <cellStyle name="Moeda 2 3 2 2 5" xfId="902" xr:uid="{1F0F50C0-1D64-4C9B-848A-760F2036397A}"/>
    <cellStyle name="Moeda 2 3 2 2 6" xfId="2110" xr:uid="{1B453C27-B56F-4E2E-B962-49909793B592}"/>
    <cellStyle name="Moeda 2 3 2 2 7" xfId="3325" xr:uid="{18B99CA6-347F-4F35-9B81-819FA0D5F392}"/>
    <cellStyle name="Moeda 2 3 2 3" xfId="479" xr:uid="{B56DD50E-3F3E-4DCA-BF73-E558881A12F8}"/>
    <cellStyle name="Moeda 2 3 2 3 2" xfId="1387" xr:uid="{E3FAED65-89A7-4BC2-970A-1234FE9F358E}"/>
    <cellStyle name="Moeda 2 3 2 3 3" xfId="2593" xr:uid="{2D92FB7C-188E-4C17-8619-AD7D2BBDBE7D}"/>
    <cellStyle name="Moeda 2 3 2 3 4" xfId="3506" xr:uid="{57FFCF42-FA05-4C80-97C2-06184C2195C2}"/>
    <cellStyle name="Moeda 2 3 2 4" xfId="1085" xr:uid="{F955F3A3-9DD4-487B-A7E5-3DD9B17F3477}"/>
    <cellStyle name="Moeda 2 3 2 4 2" xfId="2291" xr:uid="{26044957-AEFA-415F-9C69-187DF8EC3988}"/>
    <cellStyle name="Moeda 2 3 2 5" xfId="1688" xr:uid="{B4FEBA33-7777-454A-89FE-F9BA91829D5F}"/>
    <cellStyle name="Moeda 2 3 2 5 2" xfId="2894" xr:uid="{2E553E55-658E-4697-A8D2-66C2D5717676}"/>
    <cellStyle name="Moeda 2 3 2 6" xfId="781" xr:uid="{C423719B-5C4B-4AA8-AC96-005CD28C8EE7}"/>
    <cellStyle name="Moeda 2 3 2 7" xfId="1989" xr:uid="{604585FF-AF75-4D2E-964E-FC304C70472F}"/>
    <cellStyle name="Moeda 2 3 2 8" xfId="3204" xr:uid="{2AFC441F-43A6-4421-BB3F-2AD2B28570F9}"/>
    <cellStyle name="Moeda 2 3 3" xfId="265" xr:uid="{AB9B95D2-D592-487D-9EAF-33F117059E33}"/>
    <cellStyle name="Moeda 2 3 3 2" xfId="599" xr:uid="{A42A652E-9326-4593-BCD4-0FD19DD8ACDF}"/>
    <cellStyle name="Moeda 2 3 3 2 2" xfId="1507" xr:uid="{00D6BD07-80E9-4F61-8AAE-0D479C484DA5}"/>
    <cellStyle name="Moeda 2 3 3 2 3" xfId="2713" xr:uid="{97E8417B-DBB8-4066-938D-556C9A3F0EB3}"/>
    <cellStyle name="Moeda 2 3 3 2 4" xfId="3626" xr:uid="{059F6131-7EC8-4400-AA48-D93D7DE452DF}"/>
    <cellStyle name="Moeda 2 3 3 3" xfId="1205" xr:uid="{4732F449-F67A-4D8C-ABCD-BC8500BAFD07}"/>
    <cellStyle name="Moeda 2 3 3 3 2" xfId="2411" xr:uid="{D052F858-FC28-4449-83E7-BDBC2ACB35C5}"/>
    <cellStyle name="Moeda 2 3 3 4" xfId="1808" xr:uid="{857B7C0E-C79B-4EF3-AADF-4ABDA9AFCCE4}"/>
    <cellStyle name="Moeda 2 3 3 4 2" xfId="3014" xr:uid="{CAA596FC-7AA6-49DE-9B37-DC6DADA78CA9}"/>
    <cellStyle name="Moeda 2 3 3 5" xfId="901" xr:uid="{EAD9E10E-932A-405D-8CA0-925C2CDF34D1}"/>
    <cellStyle name="Moeda 2 3 3 6" xfId="2109" xr:uid="{119956CD-EB25-4F79-AB2F-48E82DF0133F}"/>
    <cellStyle name="Moeda 2 3 3 7" xfId="3324" xr:uid="{313820CD-0295-477E-8D48-C377B767DA06}"/>
    <cellStyle name="Moeda 2 3 4" xfId="96" xr:uid="{47594D09-D336-477F-AFEA-4851A225152F}"/>
    <cellStyle name="Moeda 2 3 4 2" xfId="478" xr:uid="{DDBC77D8-1C90-449B-BA1C-71694CC5900A}"/>
    <cellStyle name="Moeda 2 3 4 2 2" xfId="1386" xr:uid="{82DCFF10-F92D-409C-931B-34BD705FB32A}"/>
    <cellStyle name="Moeda 2 3 4 2 3" xfId="2592" xr:uid="{3F20DF24-1664-4725-8066-E2B3EBDC3030}"/>
    <cellStyle name="Moeda 2 3 4 2 4" xfId="3505" xr:uid="{D604978E-708C-4790-8823-6468C4B8EB8C}"/>
    <cellStyle name="Moeda 2 3 4 3" xfId="1084" xr:uid="{D44A463E-BCF1-4CE7-8242-E34F6B95DF1C}"/>
    <cellStyle name="Moeda 2 3 4 3 2" xfId="2290" xr:uid="{627321FD-B89E-4521-884F-207B4A16CD66}"/>
    <cellStyle name="Moeda 2 3 4 4" xfId="1687" xr:uid="{8FA12B8B-2E12-4AC7-8F54-0E5EF1EBB47A}"/>
    <cellStyle name="Moeda 2 3 4 4 2" xfId="2893" xr:uid="{EE0A74A8-76A1-4A57-A608-B45C50C9431A}"/>
    <cellStyle name="Moeda 2 3 4 5" xfId="780" xr:uid="{F9535F13-30D0-4123-A70A-16C9BB50AFCD}"/>
    <cellStyle name="Moeda 2 3 4 6" xfId="1988" xr:uid="{3ACDEA6F-E201-4150-B32D-62758106ADDD}"/>
    <cellStyle name="Moeda 2 3 4 7" xfId="3203" xr:uid="{85DC6B58-2580-4B1A-BCFB-131E7DB06085}"/>
    <cellStyle name="Moeda 2 3 5" xfId="436" xr:uid="{5FF9EFB7-1465-4F40-B251-9FAE67AC6108}"/>
    <cellStyle name="Moeda 2 3 5 2" xfId="1346" xr:uid="{ABE94D6C-C9C1-409A-B230-8CD2D83A0CED}"/>
    <cellStyle name="Moeda 2 3 5 3" xfId="2552" xr:uid="{03541465-9642-415C-8957-8020FA5DB47D}"/>
    <cellStyle name="Moeda 2 3 5 4" xfId="3465" xr:uid="{CB04DD04-0D43-4E82-AD30-F037EBA78AF1}"/>
    <cellStyle name="Moeda 2 3 6" xfId="1042" xr:uid="{8513163D-CBB8-4E2E-AEF0-F644BF84CAD8}"/>
    <cellStyle name="Moeda 2 3 6 2" xfId="2250" xr:uid="{28D7519E-2DF9-494E-936C-C46E4E7DA99F}"/>
    <cellStyle name="Moeda 2 3 7" xfId="1648" xr:uid="{4205FC28-CE93-4E43-A551-31D7C860BBD7}"/>
    <cellStyle name="Moeda 2 3 7 2" xfId="2854" xr:uid="{EAED931E-ECC6-48EE-A44C-F44F222306DD}"/>
    <cellStyle name="Moeda 2 3 8" xfId="741" xr:uid="{0971D1B8-481C-44EF-812D-CFD20DE3EF8E}"/>
    <cellStyle name="Moeda 2 3 9" xfId="1949" xr:uid="{722BCCFE-C66F-4589-A2BA-4F91B63804C0}"/>
    <cellStyle name="Moeda 2 4" xfId="7" xr:uid="{FAFB146E-4EBB-4FEF-9957-7E12B688B0F6}"/>
    <cellStyle name="Moeda 2 4 2" xfId="267" xr:uid="{88316FD1-39F0-4FD1-89A9-0A4EFF8F14C8}"/>
    <cellStyle name="Moeda 2 4 3" xfId="98" xr:uid="{03D89500-5A5A-45A7-BACB-C0EBB7D248F0}"/>
    <cellStyle name="Moeda 2 4 4" xfId="437" xr:uid="{9B798BA1-AB9B-48D1-9484-19209F529913}"/>
    <cellStyle name="Moeda 2 4 4 2" xfId="1347" xr:uid="{09F3A94F-6D2A-4B3B-9D12-A8515211F1F0}"/>
    <cellStyle name="Moeda 2 4 4 3" xfId="2553" xr:uid="{EADF9B54-C73B-45B7-9A8A-298F191A70D5}"/>
    <cellStyle name="Moeda 2 4 4 4" xfId="3466" xr:uid="{EEE4AC0F-A566-4AD3-8A33-7566BE4684E2}"/>
    <cellStyle name="Moeda 2 4 5" xfId="1043" xr:uid="{DAEB6A88-C693-4AFC-BE01-A03971B0ADBE}"/>
    <cellStyle name="Moeda 2 4 5 2" xfId="2251" xr:uid="{C562FE79-D770-4EAF-8201-D54FF7FFC907}"/>
    <cellStyle name="Moeda 2 4 6" xfId="1649" xr:uid="{941E6A65-0E43-4AEC-8959-2AE401AD3DEA}"/>
    <cellStyle name="Moeda 2 4 6 2" xfId="2855" xr:uid="{C7C86954-112F-495F-9C99-80E1DD7E4FFD}"/>
    <cellStyle name="Moeda 2 4 7" xfId="742" xr:uid="{92A58FC5-C1E4-4D03-9EE1-93C19D4B39D5}"/>
    <cellStyle name="Moeda 2 4 8" xfId="1950" xr:uid="{60FF952C-79D1-4ECA-87E2-5A2BB6518BC1}"/>
    <cellStyle name="Moeda 2 4 9" xfId="3165" xr:uid="{0601F6CE-035F-4BD3-AC2A-4B56AB20E424}"/>
    <cellStyle name="Moeda 2 5" xfId="261" xr:uid="{DF54E099-3A7F-4CA8-96AE-EAAC58245B57}"/>
    <cellStyle name="Moeda 2 5 2" xfId="596" xr:uid="{E960A848-869F-496D-AFFB-401DECE5AA86}"/>
    <cellStyle name="Moeda 2 5 2 2" xfId="1504" xr:uid="{224CC043-758F-4A91-B27C-B4688F4DE21B}"/>
    <cellStyle name="Moeda 2 5 2 3" xfId="2710" xr:uid="{0813EA34-A682-4FAB-B11E-D50CC56A3383}"/>
    <cellStyle name="Moeda 2 5 2 4" xfId="3623" xr:uid="{EFE75715-0B7C-442B-8C77-FDBDA6969596}"/>
    <cellStyle name="Moeda 2 5 3" xfId="1202" xr:uid="{9FAC16DD-74FB-41AE-A48A-1CE973431D4D}"/>
    <cellStyle name="Moeda 2 5 3 2" xfId="2408" xr:uid="{6635AF8A-003E-47DF-8F49-5B0488F7E0B3}"/>
    <cellStyle name="Moeda 2 5 4" xfId="1805" xr:uid="{E68E40F4-B720-4EDE-8536-8109CA85B220}"/>
    <cellStyle name="Moeda 2 5 4 2" xfId="3011" xr:uid="{C1F1D7F1-34F8-42D3-A498-687D4F0720C1}"/>
    <cellStyle name="Moeda 2 5 5" xfId="898" xr:uid="{F413B75A-2C4B-4415-AF2A-B3D039DFAC49}"/>
    <cellStyle name="Moeda 2 5 6" xfId="2106" xr:uid="{A17DA555-19FB-4843-A44C-03EB2AE8A483}"/>
    <cellStyle name="Moeda 2 5 7" xfId="3321" xr:uid="{9C4EF502-01AE-49E4-A32C-B313A02DF80B}"/>
    <cellStyle name="Moeda 2 6" xfId="428" xr:uid="{3068A60E-619F-4D99-9BBA-BFD98CF22DCF}"/>
    <cellStyle name="Moeda 2 6 2" xfId="735" xr:uid="{55DAC6A4-BCFB-4352-8746-002928504FB8}"/>
    <cellStyle name="Moeda 2 6 2 2" xfId="1643" xr:uid="{02F6E4F0-30FC-4AB2-B750-A5E46F34F57A}"/>
    <cellStyle name="Moeda 2 6 2 3" xfId="2849" xr:uid="{3E906C76-17DD-46BF-84D1-D1B4C5B46020}"/>
    <cellStyle name="Moeda 2 6 2 4" xfId="3762" xr:uid="{78CFEDA8-5342-44CF-913E-AF1526287895}"/>
    <cellStyle name="Moeda 2 6 3" xfId="1341" xr:uid="{C5869E3C-1007-4979-8DF7-0A189CA51489}"/>
    <cellStyle name="Moeda 2 6 3 2" xfId="2547" xr:uid="{64BFBAA8-7DF2-46A7-A780-084241FAEF70}"/>
    <cellStyle name="Moeda 2 6 4" xfId="1944" xr:uid="{8E7C0DC8-F247-4421-8718-D23015F6A0E8}"/>
    <cellStyle name="Moeda 2 6 4 2" xfId="3150" xr:uid="{60478D0B-D27F-4250-89CB-88FDC6F6A003}"/>
    <cellStyle name="Moeda 2 6 5" xfId="1037" xr:uid="{21491AED-B3F5-46D8-9DAA-2FE87CFE30EA}"/>
    <cellStyle name="Moeda 2 6 6" xfId="2245" xr:uid="{E3D92BC0-61E6-4686-96FF-FA97BA70DCA3}"/>
    <cellStyle name="Moeda 2 6 7" xfId="3460" xr:uid="{2B85BB15-28EA-4D7B-B823-E07D791C18D0}"/>
    <cellStyle name="Moeda 2 7" xfId="92" xr:uid="{2B2D4B63-E31E-465E-A670-C50B1D4982F0}"/>
    <cellStyle name="Moeda 2 7 2" xfId="475" xr:uid="{91364EDF-4B02-4DB2-9A3E-9949152BCFAE}"/>
    <cellStyle name="Moeda 2 7 2 2" xfId="1383" xr:uid="{B0402E33-B873-4D39-A2A5-516D827A1C95}"/>
    <cellStyle name="Moeda 2 7 2 3" xfId="2589" xr:uid="{23B5904A-E710-4B82-845C-E19070FF2685}"/>
    <cellStyle name="Moeda 2 7 2 4" xfId="3502" xr:uid="{76439B4C-8492-4021-A2A9-0E17047067E1}"/>
    <cellStyle name="Moeda 2 7 3" xfId="1081" xr:uid="{2CE828E8-45BC-4056-B9EF-681E60F954EF}"/>
    <cellStyle name="Moeda 2 7 3 2" xfId="2287" xr:uid="{671D49B4-C02D-4181-A521-056AAC95C8EB}"/>
    <cellStyle name="Moeda 2 7 4" xfId="1684" xr:uid="{57CED2D7-B311-46F1-A517-CE8CF24F9833}"/>
    <cellStyle name="Moeda 2 7 4 2" xfId="2890" xr:uid="{5CDCF67A-F1FB-4185-9C12-CA980214F02E}"/>
    <cellStyle name="Moeda 2 7 5" xfId="777" xr:uid="{A976BC58-BD67-4202-B975-7E3E5254BEAA}"/>
    <cellStyle name="Moeda 2 7 6" xfId="1985" xr:uid="{72764E37-0FC7-4267-8FB6-B2ECF3C2178A}"/>
    <cellStyle name="Moeda 2 7 7" xfId="3200" xr:uid="{5C57B855-7619-429A-BDFC-D43D562398B9}"/>
    <cellStyle name="Moeda 3" xfId="8" xr:uid="{31F1927F-97AA-4475-85EC-FB9F7488C160}"/>
    <cellStyle name="Moeda 3 2" xfId="100" xr:uid="{666927BE-518E-48F1-8984-53C0304956AD}"/>
    <cellStyle name="Moeda 3 2 10" xfId="3206" xr:uid="{F0BA7A3F-70BB-4E4B-8B23-E52E58B4494E}"/>
    <cellStyle name="Moeda 3 2 2" xfId="101" xr:uid="{592D0B19-6C9A-47A8-9EE5-90380BDA8DA2}"/>
    <cellStyle name="Moeda 3 2 2 2" xfId="102" xr:uid="{34F55532-048E-4BCE-90D3-FD4A2B1BBA65}"/>
    <cellStyle name="Moeda 3 2 2 2 2" xfId="271" xr:uid="{82845993-10AC-473B-8D89-12CF9B8DB4AD}"/>
    <cellStyle name="Moeda 3 2 2 2 2 2" xfId="604" xr:uid="{D8072859-45FD-4B1C-B851-25D0E1A53666}"/>
    <cellStyle name="Moeda 3 2 2 2 2 2 2" xfId="1512" xr:uid="{ABCC9D4D-8C44-4D23-AC0C-0F628DC98A5A}"/>
    <cellStyle name="Moeda 3 2 2 2 2 2 3" xfId="2718" xr:uid="{F26B3203-2FA4-44D5-AD04-E94DA139DF5F}"/>
    <cellStyle name="Moeda 3 2 2 2 2 2 4" xfId="3631" xr:uid="{B54484B8-384C-4A56-978C-AFC19998CDAD}"/>
    <cellStyle name="Moeda 3 2 2 2 2 3" xfId="1210" xr:uid="{992FCE9B-6E3B-44C3-B52C-2212A70B4F52}"/>
    <cellStyle name="Moeda 3 2 2 2 2 3 2" xfId="2416" xr:uid="{ADC3EEAA-3594-46DB-8121-2076F40645EE}"/>
    <cellStyle name="Moeda 3 2 2 2 2 4" xfId="1813" xr:uid="{37775D0F-577E-46B4-8E6E-6E8AACCFA531}"/>
    <cellStyle name="Moeda 3 2 2 2 2 4 2" xfId="3019" xr:uid="{C418B6FC-59D6-4782-B0DA-40684C2A910B}"/>
    <cellStyle name="Moeda 3 2 2 2 2 5" xfId="906" xr:uid="{B43DCF1D-BF06-4BD4-95F5-682A3D381BCC}"/>
    <cellStyle name="Moeda 3 2 2 2 2 6" xfId="2114" xr:uid="{063EE744-0C17-4EDD-B88F-705523F82AB2}"/>
    <cellStyle name="Moeda 3 2 2 2 2 7" xfId="3329" xr:uid="{DDDA4F85-3C78-4E85-B923-1F63291A79EE}"/>
    <cellStyle name="Moeda 3 2 2 2 3" xfId="483" xr:uid="{7027685C-F7E5-482D-8FFB-B73CAD3CEBA1}"/>
    <cellStyle name="Moeda 3 2 2 2 3 2" xfId="1391" xr:uid="{B3078B30-3341-4CA1-971D-437D6CF92D10}"/>
    <cellStyle name="Moeda 3 2 2 2 3 3" xfId="2597" xr:uid="{74347BA0-FE47-42A8-8F63-0281F59C1905}"/>
    <cellStyle name="Moeda 3 2 2 2 3 4" xfId="3510" xr:uid="{532F397C-AF18-4BB5-B7B0-A136A641F15D}"/>
    <cellStyle name="Moeda 3 2 2 2 4" xfId="1089" xr:uid="{5CBE57A3-F083-4351-9B0A-BD945889CDAC}"/>
    <cellStyle name="Moeda 3 2 2 2 4 2" xfId="2295" xr:uid="{7788E3FB-6D37-4A60-8FE0-55B0327D0F83}"/>
    <cellStyle name="Moeda 3 2 2 2 5" xfId="1692" xr:uid="{04D6D4A1-8025-482D-818F-68B5C7650D6B}"/>
    <cellStyle name="Moeda 3 2 2 2 5 2" xfId="2898" xr:uid="{8C7B95E3-2038-42A5-96F9-F0DC823D6085}"/>
    <cellStyle name="Moeda 3 2 2 2 6" xfId="785" xr:uid="{5F9A7059-245E-402C-8F8A-81310DB0696E}"/>
    <cellStyle name="Moeda 3 2 2 2 7" xfId="1993" xr:uid="{3114E18E-F29A-40A8-9526-9EBFD1094DA7}"/>
    <cellStyle name="Moeda 3 2 2 2 8" xfId="3208" xr:uid="{F5F2F01B-4F1D-485E-A3DA-F9B24BEF2FD9}"/>
    <cellStyle name="Moeda 3 2 2 3" xfId="270" xr:uid="{3ACC66DF-92D5-45E9-9744-7136BA619AA9}"/>
    <cellStyle name="Moeda 3 2 2 3 2" xfId="603" xr:uid="{63F305AA-1D5F-4383-BBE6-A90B56225B76}"/>
    <cellStyle name="Moeda 3 2 2 3 2 2" xfId="1511" xr:uid="{8D993274-6CF4-4CC0-9B4F-C61808121922}"/>
    <cellStyle name="Moeda 3 2 2 3 2 3" xfId="2717" xr:uid="{C556880B-0FBA-4074-A026-8FC9B4664990}"/>
    <cellStyle name="Moeda 3 2 2 3 2 4" xfId="3630" xr:uid="{BE0B4AC9-1E34-48C2-AFE0-12407618DF08}"/>
    <cellStyle name="Moeda 3 2 2 3 3" xfId="1209" xr:uid="{0E3C28F7-CBDE-403E-B5E5-DEFCDEF644A8}"/>
    <cellStyle name="Moeda 3 2 2 3 3 2" xfId="2415" xr:uid="{3CA7C152-F3B3-461B-ACF9-692D264A8AA5}"/>
    <cellStyle name="Moeda 3 2 2 3 4" xfId="1812" xr:uid="{A8081752-F297-4B28-9333-B63B7FBFB700}"/>
    <cellStyle name="Moeda 3 2 2 3 4 2" xfId="3018" xr:uid="{982B7494-7D2E-466B-9692-13D282D3A722}"/>
    <cellStyle name="Moeda 3 2 2 3 5" xfId="905" xr:uid="{F704063B-DD72-476D-A373-C212258DC6B7}"/>
    <cellStyle name="Moeda 3 2 2 3 6" xfId="2113" xr:uid="{47BAA0F6-113E-4A90-9024-8AE8FA591402}"/>
    <cellStyle name="Moeda 3 2 2 3 7" xfId="3328" xr:uid="{0DD3695B-A0E1-442B-B126-804DC3D5DAEA}"/>
    <cellStyle name="Moeda 3 2 2 4" xfId="482" xr:uid="{742E591A-D432-4E8A-B2D1-AEA45CED0FBC}"/>
    <cellStyle name="Moeda 3 2 2 4 2" xfId="1390" xr:uid="{C3606FF9-42E5-49E9-823C-5D1B3CED0767}"/>
    <cellStyle name="Moeda 3 2 2 4 3" xfId="2596" xr:uid="{51C05D66-1808-4FFA-8C3A-2023B1B0837A}"/>
    <cellStyle name="Moeda 3 2 2 4 4" xfId="3509" xr:uid="{1BD240D9-6BF0-40CD-A4EA-E006E36B0C27}"/>
    <cellStyle name="Moeda 3 2 2 5" xfId="1088" xr:uid="{D34766AE-60F6-4BCF-9E08-8D16BE7E7ECD}"/>
    <cellStyle name="Moeda 3 2 2 5 2" xfId="2294" xr:uid="{76539867-5BC4-41E4-88E0-6CB934B787B9}"/>
    <cellStyle name="Moeda 3 2 2 6" xfId="1691" xr:uid="{C580DC49-1A24-4E38-905A-94B214DBDCB5}"/>
    <cellStyle name="Moeda 3 2 2 6 2" xfId="2897" xr:uid="{0260CD82-CB94-4199-94E5-308D92843396}"/>
    <cellStyle name="Moeda 3 2 2 7" xfId="784" xr:uid="{70081123-AA54-4180-9EE7-3CE54156DE18}"/>
    <cellStyle name="Moeda 3 2 2 8" xfId="1992" xr:uid="{CC9882B4-764D-417C-A3F0-8878CFDBD742}"/>
    <cellStyle name="Moeda 3 2 2 9" xfId="3207" xr:uid="{EA5BD77D-1690-4EAF-9005-1A4242AE02CA}"/>
    <cellStyle name="Moeda 3 2 3" xfId="103" xr:uid="{2B433153-B88B-4D53-B6C3-47E7E3BB115C}"/>
    <cellStyle name="Moeda 3 2 3 2" xfId="272" xr:uid="{9C267A9B-50A9-4313-B7EB-553ABF87B781}"/>
    <cellStyle name="Moeda 3 2 3 2 2" xfId="605" xr:uid="{81195FF5-616E-4741-9D8F-7AFDC7EB65F8}"/>
    <cellStyle name="Moeda 3 2 3 2 2 2" xfId="1513" xr:uid="{9759BA44-67E0-421E-8B8B-E56725565F0E}"/>
    <cellStyle name="Moeda 3 2 3 2 2 3" xfId="2719" xr:uid="{15574BB6-9088-4AA5-B904-187F6E2424EF}"/>
    <cellStyle name="Moeda 3 2 3 2 2 4" xfId="3632" xr:uid="{B5483ED9-8DB3-46BF-BFA4-2E2C09CD845B}"/>
    <cellStyle name="Moeda 3 2 3 2 3" xfId="1211" xr:uid="{E375888C-39DB-4DF3-AD89-157D35BAE727}"/>
    <cellStyle name="Moeda 3 2 3 2 3 2" xfId="2417" xr:uid="{7C9A0514-D52C-4D5B-BCD2-AA8A90343493}"/>
    <cellStyle name="Moeda 3 2 3 2 4" xfId="1814" xr:uid="{0FB9B9AF-1644-4229-8B38-DBF8FB1B8415}"/>
    <cellStyle name="Moeda 3 2 3 2 4 2" xfId="3020" xr:uid="{E7A40CB8-E125-411F-8338-4CC96BAD9B51}"/>
    <cellStyle name="Moeda 3 2 3 2 5" xfId="907" xr:uid="{EC85228D-5CD1-4D33-B6E0-7328ADC8B03A}"/>
    <cellStyle name="Moeda 3 2 3 2 6" xfId="2115" xr:uid="{7EC717A6-826C-4690-930B-512FC2A160EA}"/>
    <cellStyle name="Moeda 3 2 3 2 7" xfId="3330" xr:uid="{1DCCADF2-3860-43F4-98B3-9F50C10F82DA}"/>
    <cellStyle name="Moeda 3 2 3 3" xfId="484" xr:uid="{CFBEACAC-43F5-4753-A946-FCB0C87AAE2E}"/>
    <cellStyle name="Moeda 3 2 3 3 2" xfId="1392" xr:uid="{84FD8300-7C0E-40A2-8F1F-EB487F2BB9B1}"/>
    <cellStyle name="Moeda 3 2 3 3 3" xfId="2598" xr:uid="{FE704BE8-DC44-4593-9801-52C99B7A59E8}"/>
    <cellStyle name="Moeda 3 2 3 3 4" xfId="3511" xr:uid="{FFA72F38-B6C0-4618-886B-AF06786D75E0}"/>
    <cellStyle name="Moeda 3 2 3 4" xfId="1090" xr:uid="{8F6531E6-00AA-4467-B1E5-6F68796EB1B6}"/>
    <cellStyle name="Moeda 3 2 3 4 2" xfId="2296" xr:uid="{15681F44-8463-42B9-9290-8D5A54A5CE03}"/>
    <cellStyle name="Moeda 3 2 3 5" xfId="1693" xr:uid="{80FE82A6-AE20-4B59-AE52-38226BB7C072}"/>
    <cellStyle name="Moeda 3 2 3 5 2" xfId="2899" xr:uid="{76FB4DAF-D91D-4645-AD9B-1799262718F7}"/>
    <cellStyle name="Moeda 3 2 3 6" xfId="786" xr:uid="{FC2DE68C-C001-4988-9E76-C0E1A1BAA7EE}"/>
    <cellStyle name="Moeda 3 2 3 7" xfId="1994" xr:uid="{9888C758-9DD9-4274-BA3F-63C3243E7BC1}"/>
    <cellStyle name="Moeda 3 2 3 8" xfId="3209" xr:uid="{79F9708D-4544-4E5D-9322-3AEA0A48D1AE}"/>
    <cellStyle name="Moeda 3 2 4" xfId="269" xr:uid="{DF900B9A-D96A-4B7C-AE99-294D27D74541}"/>
    <cellStyle name="Moeda 3 2 4 2" xfId="602" xr:uid="{0FE4E078-61CF-4310-8317-EA1ECFEF874B}"/>
    <cellStyle name="Moeda 3 2 4 2 2" xfId="1510" xr:uid="{795429BB-F03C-43CE-88E0-6CE4DFDF0814}"/>
    <cellStyle name="Moeda 3 2 4 2 3" xfId="2716" xr:uid="{D2AFEF63-066B-4807-956A-9E8744E80B7E}"/>
    <cellStyle name="Moeda 3 2 4 2 4" xfId="3629" xr:uid="{BCB8FC07-E471-47C1-B4FC-1A7CA0B41D54}"/>
    <cellStyle name="Moeda 3 2 4 3" xfId="1208" xr:uid="{7B27DF33-5C44-4A27-BE0E-4E8D4A2E9B5A}"/>
    <cellStyle name="Moeda 3 2 4 3 2" xfId="2414" xr:uid="{F75AEB1B-F341-40FB-9ED0-E73BFB5D9095}"/>
    <cellStyle name="Moeda 3 2 4 4" xfId="1811" xr:uid="{894221C1-0F60-48AC-9A2E-6D0D143210F0}"/>
    <cellStyle name="Moeda 3 2 4 4 2" xfId="3017" xr:uid="{1D853A36-C967-423C-A41A-6D2F999FFF25}"/>
    <cellStyle name="Moeda 3 2 4 5" xfId="904" xr:uid="{3C9A7F09-05FE-40D3-A91D-B5289D36EC26}"/>
    <cellStyle name="Moeda 3 2 4 6" xfId="2112" xr:uid="{7E0D203E-E245-486D-AB27-B34F6592EFB8}"/>
    <cellStyle name="Moeda 3 2 4 7" xfId="3327" xr:uid="{FD5645BE-5B3F-4015-BD08-A2E79D02F6C6}"/>
    <cellStyle name="Moeda 3 2 5" xfId="481" xr:uid="{11A05D33-E2F9-4343-A77A-C24CD9453A9E}"/>
    <cellStyle name="Moeda 3 2 5 2" xfId="1389" xr:uid="{2933379E-EABA-4BB9-AF37-308263A6F6D3}"/>
    <cellStyle name="Moeda 3 2 5 3" xfId="2595" xr:uid="{49986DD9-A9A7-4E93-A494-B2A976EA3A51}"/>
    <cellStyle name="Moeda 3 2 5 4" xfId="3508" xr:uid="{7F9D7F38-7C7B-4455-8397-A115C3E4F641}"/>
    <cellStyle name="Moeda 3 2 6" xfId="1087" xr:uid="{2C1F2A11-23BF-473D-987A-6B76CEA56F15}"/>
    <cellStyle name="Moeda 3 2 6 2" xfId="2293" xr:uid="{463F169D-7DBF-45A9-BCAE-EDF5CBE127F2}"/>
    <cellStyle name="Moeda 3 2 7" xfId="1690" xr:uid="{A51BE2CD-36DB-4DE0-A4DF-84066638A25B}"/>
    <cellStyle name="Moeda 3 2 7 2" xfId="2896" xr:uid="{2EC7860D-EF25-4687-A499-D8ECD25BB552}"/>
    <cellStyle name="Moeda 3 2 8" xfId="783" xr:uid="{3485ABDE-D77B-4F53-8325-75139CAB0884}"/>
    <cellStyle name="Moeda 3 2 9" xfId="1991" xr:uid="{48C77DEC-CE91-464E-B1A6-C93A9FD0D8DE}"/>
    <cellStyle name="Moeda 3 3" xfId="104" xr:uid="{3E28BDEC-94FE-4A80-99CC-E566DBA64D62}"/>
    <cellStyle name="Moeda 3 3 2" xfId="105" xr:uid="{8FA58149-F603-465F-A03F-793B9175F677}"/>
    <cellStyle name="Moeda 3 3 2 2" xfId="274" xr:uid="{EBD77973-6BD7-45A4-8B3D-8F000984ED08}"/>
    <cellStyle name="Moeda 3 3 2 2 2" xfId="607" xr:uid="{05EF23BA-ECBD-42BB-93E2-ECCB3B961F98}"/>
    <cellStyle name="Moeda 3 3 2 2 2 2" xfId="1515" xr:uid="{56357B78-6B70-44A4-98E0-6FCD66B7091B}"/>
    <cellStyle name="Moeda 3 3 2 2 2 3" xfId="2721" xr:uid="{1BC5CEA5-7F18-41A0-B0DA-AA74CB18942E}"/>
    <cellStyle name="Moeda 3 3 2 2 2 4" xfId="3634" xr:uid="{8E421EC5-5C71-4955-9096-AB8D6B40D750}"/>
    <cellStyle name="Moeda 3 3 2 2 3" xfId="1213" xr:uid="{DAAD0913-F3DC-4C8E-93A6-24591E6BC449}"/>
    <cellStyle name="Moeda 3 3 2 2 3 2" xfId="2419" xr:uid="{7BC0C715-8ACC-434A-9569-B5587FD8CE6D}"/>
    <cellStyle name="Moeda 3 3 2 2 4" xfId="1816" xr:uid="{229DDB15-1F61-42BA-8341-D25D5D515B67}"/>
    <cellStyle name="Moeda 3 3 2 2 4 2" xfId="3022" xr:uid="{2481B471-00EA-4CB3-BC06-DC635D6C5869}"/>
    <cellStyle name="Moeda 3 3 2 2 5" xfId="909" xr:uid="{FCAF2935-6432-43DC-9799-975B1DA0F275}"/>
    <cellStyle name="Moeda 3 3 2 2 6" xfId="2117" xr:uid="{D71BE3E0-C37F-4E9D-B29A-601D7E58B830}"/>
    <cellStyle name="Moeda 3 3 2 2 7" xfId="3332" xr:uid="{724E0A60-B410-4DB7-B621-E20E206E953E}"/>
    <cellStyle name="Moeda 3 3 2 3" xfId="486" xr:uid="{0D86E827-BAE0-43E9-8F70-8E264D57D4F2}"/>
    <cellStyle name="Moeda 3 3 2 3 2" xfId="1394" xr:uid="{6B86B2EF-868F-4B9B-9E91-2AE608BBD50E}"/>
    <cellStyle name="Moeda 3 3 2 3 3" xfId="2600" xr:uid="{AA9907D7-26DE-4261-9B38-FE3D2CD5A05E}"/>
    <cellStyle name="Moeda 3 3 2 3 4" xfId="3513" xr:uid="{16A04345-2C51-4219-8F90-BA9AB1A693A7}"/>
    <cellStyle name="Moeda 3 3 2 4" xfId="1092" xr:uid="{D2A43561-EB30-4865-AE0E-615D4FE200D4}"/>
    <cellStyle name="Moeda 3 3 2 4 2" xfId="2298" xr:uid="{B7C72CC8-0F27-4673-AEA9-8829DE34956D}"/>
    <cellStyle name="Moeda 3 3 2 5" xfId="1695" xr:uid="{CCFF0F2D-74BD-463A-903E-3562B37E4264}"/>
    <cellStyle name="Moeda 3 3 2 5 2" xfId="2901" xr:uid="{42E01E81-FC55-4372-88B7-B7EF2A3B958D}"/>
    <cellStyle name="Moeda 3 3 2 6" xfId="788" xr:uid="{4451155F-BDC3-40DF-AC93-124954744235}"/>
    <cellStyle name="Moeda 3 3 2 7" xfId="1996" xr:uid="{C512DD97-DBB3-468D-94DB-0BD0FA218F6E}"/>
    <cellStyle name="Moeda 3 3 2 8" xfId="3211" xr:uid="{49E6CFC8-A990-46A3-8B34-E8C3CEDBE103}"/>
    <cellStyle name="Moeda 3 3 3" xfId="273" xr:uid="{74CD20FA-2D5B-42E0-9697-79E474CD426B}"/>
    <cellStyle name="Moeda 3 3 3 2" xfId="606" xr:uid="{A21E933F-58AA-4C31-AD87-4B09B03274E3}"/>
    <cellStyle name="Moeda 3 3 3 2 2" xfId="1514" xr:uid="{F1B9893E-8CE9-4AA1-ABB7-63A92F6A26E0}"/>
    <cellStyle name="Moeda 3 3 3 2 3" xfId="2720" xr:uid="{E5F8FFBF-5B03-4CAC-A722-42BC34AEC477}"/>
    <cellStyle name="Moeda 3 3 3 2 4" xfId="3633" xr:uid="{8D0DFBC2-BD7C-4ABA-A23B-366DC056814F}"/>
    <cellStyle name="Moeda 3 3 3 3" xfId="1212" xr:uid="{E135C382-6589-400A-88B1-C865B33B0667}"/>
    <cellStyle name="Moeda 3 3 3 3 2" xfId="2418" xr:uid="{5633BD53-C32F-439D-A9A6-6C8CE7ECD8AE}"/>
    <cellStyle name="Moeda 3 3 3 4" xfId="1815" xr:uid="{196F0B43-BFAD-47CD-99C2-6CB12E8654D0}"/>
    <cellStyle name="Moeda 3 3 3 4 2" xfId="3021" xr:uid="{877934B4-9CCC-485B-8E24-F5DA95E5D6DB}"/>
    <cellStyle name="Moeda 3 3 3 5" xfId="908" xr:uid="{6FEBEF98-C510-49D2-8C17-9D49787FA622}"/>
    <cellStyle name="Moeda 3 3 3 6" xfId="2116" xr:uid="{FE508E53-C318-49C1-AC97-653E127858A9}"/>
    <cellStyle name="Moeda 3 3 3 7" xfId="3331" xr:uid="{65AFAD51-1EDE-4E4A-9974-0556C38DC04E}"/>
    <cellStyle name="Moeda 3 3 4" xfId="485" xr:uid="{403C23C1-5B2E-4499-A10A-024F64373285}"/>
    <cellStyle name="Moeda 3 3 4 2" xfId="1393" xr:uid="{778B24C3-0080-438C-8CFA-C274FB9DDC99}"/>
    <cellStyle name="Moeda 3 3 4 3" xfId="2599" xr:uid="{1EFAB4DB-D8E0-4E01-947E-BBF272456348}"/>
    <cellStyle name="Moeda 3 3 4 4" xfId="3512" xr:uid="{6DD9068C-AF3A-422D-BFB4-CC7A7CD78B56}"/>
    <cellStyle name="Moeda 3 3 5" xfId="1091" xr:uid="{D3C060C9-43CD-4F3A-89CC-97957A06F144}"/>
    <cellStyle name="Moeda 3 3 5 2" xfId="2297" xr:uid="{4DC800AA-EFE6-40EB-9A8A-DB7C5373FF28}"/>
    <cellStyle name="Moeda 3 3 6" xfId="1694" xr:uid="{A1A624AE-AEB2-490B-92F7-17E3A84774D0}"/>
    <cellStyle name="Moeda 3 3 6 2" xfId="2900" xr:uid="{7B364F97-9ED7-46EA-9D93-E80F59644C7D}"/>
    <cellStyle name="Moeda 3 3 7" xfId="787" xr:uid="{24F4B331-2561-4B25-9A33-363E5AAA8A3B}"/>
    <cellStyle name="Moeda 3 3 8" xfId="1995" xr:uid="{1AEDB580-967C-4D0A-8145-10E57D2CA847}"/>
    <cellStyle name="Moeda 3 3 9" xfId="3210" xr:uid="{2920D8C7-80D5-4200-BA51-0D803260F527}"/>
    <cellStyle name="Moeda 3 4" xfId="106" xr:uid="{11F9A7B4-BE0D-4235-BA50-E0FE0C649345}"/>
    <cellStyle name="Moeda 3 4 2" xfId="275" xr:uid="{9CD6A284-7599-4FF2-AB57-ED81E6344383}"/>
    <cellStyle name="Moeda 3 4 2 2" xfId="608" xr:uid="{C2046D1C-D049-4577-BAD6-24084F568D21}"/>
    <cellStyle name="Moeda 3 4 2 2 2" xfId="1516" xr:uid="{E10F17EF-6ED3-40D1-AE37-C19F71B6CA38}"/>
    <cellStyle name="Moeda 3 4 2 2 3" xfId="2722" xr:uid="{BD222B81-9205-4DAF-B38C-40ED019D3A24}"/>
    <cellStyle name="Moeda 3 4 2 2 4" xfId="3635" xr:uid="{B0D165E1-4ED2-424B-9183-5944F899F202}"/>
    <cellStyle name="Moeda 3 4 2 3" xfId="1214" xr:uid="{00004737-F2E5-4DF6-A0A8-BCF107747E0C}"/>
    <cellStyle name="Moeda 3 4 2 3 2" xfId="2420" xr:uid="{1DE80155-21C2-4B7C-AC7D-3EE470AC23AA}"/>
    <cellStyle name="Moeda 3 4 2 4" xfId="1817" xr:uid="{9FC02E63-B771-407A-9405-84CF143F404C}"/>
    <cellStyle name="Moeda 3 4 2 4 2" xfId="3023" xr:uid="{CC9B4CA7-223D-431D-B8EF-96DDEA6215EE}"/>
    <cellStyle name="Moeda 3 4 2 5" xfId="910" xr:uid="{DA323773-61EC-407D-A298-80F6DCBCCCBB}"/>
    <cellStyle name="Moeda 3 4 2 6" xfId="2118" xr:uid="{46A73B53-37A1-4CD2-9ED7-22948CF2FCDA}"/>
    <cellStyle name="Moeda 3 4 2 7" xfId="3333" xr:uid="{5C16DF9B-FB32-43E9-BE35-C3B9B3F331DF}"/>
    <cellStyle name="Moeda 3 4 3" xfId="487" xr:uid="{7D234F45-5D5B-47E9-B5C5-E1A5531FF5D6}"/>
    <cellStyle name="Moeda 3 4 3 2" xfId="1395" xr:uid="{F3D4796B-B681-48C2-89BB-72C53E78755B}"/>
    <cellStyle name="Moeda 3 4 3 3" xfId="2601" xr:uid="{853241F7-657B-4CB3-85AB-77EC927922D3}"/>
    <cellStyle name="Moeda 3 4 3 4" xfId="3514" xr:uid="{8E4CC7E1-0381-459A-99A3-99582CF05A9C}"/>
    <cellStyle name="Moeda 3 4 4" xfId="1093" xr:uid="{AA28676F-B1A4-4B3A-BD99-66ABF5739960}"/>
    <cellStyle name="Moeda 3 4 4 2" xfId="2299" xr:uid="{CEAE2FA1-DAE1-4D95-8DEB-8007C95C1D57}"/>
    <cellStyle name="Moeda 3 4 5" xfId="1696" xr:uid="{232BF6C8-84D4-45A4-B0A2-CCCA4ADC3CC3}"/>
    <cellStyle name="Moeda 3 4 5 2" xfId="2902" xr:uid="{3876145F-AF79-4D34-BBA8-C00862165B23}"/>
    <cellStyle name="Moeda 3 4 6" xfId="789" xr:uid="{A45ADE14-3837-4656-9732-8DD03DFD0CC4}"/>
    <cellStyle name="Moeda 3 4 7" xfId="1997" xr:uid="{4088D851-F137-45EE-BE2F-29833DFC2CF0}"/>
    <cellStyle name="Moeda 3 4 8" xfId="3212" xr:uid="{234F753F-B6D4-4D50-98B4-4420F983474A}"/>
    <cellStyle name="Moeda 3 5" xfId="268" xr:uid="{BADE7351-20FE-4E11-91D3-E36E5A5E6847}"/>
    <cellStyle name="Moeda 3 5 2" xfId="601" xr:uid="{5F1A9705-2622-44C6-AF49-4D98583AD273}"/>
    <cellStyle name="Moeda 3 5 2 2" xfId="1509" xr:uid="{83F7FB20-81C2-444F-A958-2F3270736C84}"/>
    <cellStyle name="Moeda 3 5 2 3" xfId="2715" xr:uid="{4B3101CD-0390-4A08-93D4-16353B250290}"/>
    <cellStyle name="Moeda 3 5 2 4" xfId="3628" xr:uid="{88967E94-4026-4F1B-85BC-106AEE67203D}"/>
    <cellStyle name="Moeda 3 5 3" xfId="1207" xr:uid="{CA044F44-96DC-4540-B600-75A5370241F8}"/>
    <cellStyle name="Moeda 3 5 3 2" xfId="2413" xr:uid="{72F889FC-4730-4F84-8D96-D43A7F0D1241}"/>
    <cellStyle name="Moeda 3 5 4" xfId="1810" xr:uid="{0F430729-AB87-42FC-993F-30F015E5034A}"/>
    <cellStyle name="Moeda 3 5 4 2" xfId="3016" xr:uid="{FEB86150-29BF-4DEB-AC79-8BF7008927CE}"/>
    <cellStyle name="Moeda 3 5 5" xfId="903" xr:uid="{DC8D303B-64B7-498C-8C4C-6998D530AC0C}"/>
    <cellStyle name="Moeda 3 5 6" xfId="2111" xr:uid="{640D3483-9979-4C00-AE1D-680BEBEEBDA2}"/>
    <cellStyle name="Moeda 3 5 7" xfId="3326" xr:uid="{5EECA886-6FE4-415B-956C-3C5A1C5A9913}"/>
    <cellStyle name="Moeda 3 6" xfId="99" xr:uid="{A866777D-C20B-40B7-91E8-39BAA2C3B2B3}"/>
    <cellStyle name="Moeda 3 6 2" xfId="480" xr:uid="{AA2A814A-4838-4E9F-81D3-E296894E6E38}"/>
    <cellStyle name="Moeda 3 6 2 2" xfId="1388" xr:uid="{A2C14E82-115B-4F5D-AC23-844E743C9BD5}"/>
    <cellStyle name="Moeda 3 6 2 3" xfId="2594" xr:uid="{391EBA53-B08E-4F75-9CA4-A776C020AD89}"/>
    <cellStyle name="Moeda 3 6 2 4" xfId="3507" xr:uid="{05A7CC8C-6A4B-46CB-B0DB-1985D0413D30}"/>
    <cellStyle name="Moeda 3 6 3" xfId="1086" xr:uid="{E0510598-B2FC-477E-82F9-1026560B50E1}"/>
    <cellStyle name="Moeda 3 6 3 2" xfId="2292" xr:uid="{69BC0A1A-F038-4A1F-B370-B181FB8F5CB7}"/>
    <cellStyle name="Moeda 3 6 4" xfId="1689" xr:uid="{EF47732A-2DD6-438A-ACAC-76223124D46E}"/>
    <cellStyle name="Moeda 3 6 4 2" xfId="2895" xr:uid="{C58A9553-CABF-4E8D-A25A-90D7F9AD7D8F}"/>
    <cellStyle name="Moeda 3 6 5" xfId="782" xr:uid="{26B5580E-C21F-4287-B04D-F878BC1833E1}"/>
    <cellStyle name="Moeda 3 6 6" xfId="1990" xr:uid="{4617CA24-3C2D-4979-A5B6-B823D7DCFA2C}"/>
    <cellStyle name="Moeda 3 6 7" xfId="3205" xr:uid="{6C96D579-41C7-4B42-B49B-178C5F72C067}"/>
    <cellStyle name="Moeda 3 7" xfId="438" xr:uid="{9C59B610-2560-4C99-9C5F-AA9A31AC65BF}"/>
    <cellStyle name="Moeda 3 7 2" xfId="1348" xr:uid="{7397E3B7-C9F0-49A3-999B-11EE20DEEF65}"/>
    <cellStyle name="Moeda 3 7 3" xfId="2554" xr:uid="{B5670599-1E66-41D0-80D3-AF1817C358C8}"/>
    <cellStyle name="Moeda 3 7 4" xfId="3467" xr:uid="{906B6A5D-F795-4579-B60B-DDF0933788AA}"/>
    <cellStyle name="Moeda 3 8" xfId="1044" xr:uid="{D3F1BCDD-1FAD-4E7B-BBBF-97C7102C98D3}"/>
    <cellStyle name="Moeda 3 8 2" xfId="2252" xr:uid="{F2FD8986-9D09-4555-9883-24E75D5EB777}"/>
    <cellStyle name="Moeda 4" xfId="9" xr:uid="{3780F2D1-1B74-45AA-9C8B-F4B71321066C}"/>
    <cellStyle name="Moeda 4 10" xfId="743" xr:uid="{90038D9D-521E-4B0A-9749-D432E9503140}"/>
    <cellStyle name="Moeda 4 11" xfId="1951" xr:uid="{A68922BF-1306-4EBD-8804-4A4B27061802}"/>
    <cellStyle name="Moeda 4 12" xfId="3166" xr:uid="{37421C4E-809F-4AF8-AE4A-F0E165703724}"/>
    <cellStyle name="Moeda 4 2" xfId="108" xr:uid="{74AC2DD1-C566-4909-809C-DB7B73A548CB}"/>
    <cellStyle name="Moeda 4 2 2" xfId="277" xr:uid="{B5DAF4BC-6FB6-4E71-8556-E57C6DE75851}"/>
    <cellStyle name="Moeda 4 3" xfId="109" xr:uid="{5B91FF05-D48C-4E2E-AEAC-880F44666265}"/>
    <cellStyle name="Moeda 4 3 2" xfId="278" xr:uid="{01801623-20BA-4B24-9E33-542185CA886C}"/>
    <cellStyle name="Moeda 4 4" xfId="110" xr:uid="{E0BEFC1E-F31E-4C3B-ABD7-D179378B275F}"/>
    <cellStyle name="Moeda 4 4 2" xfId="279" xr:uid="{9E81A29D-B4C5-4A61-8E91-004529650025}"/>
    <cellStyle name="Moeda 4 4 2 2" xfId="610" xr:uid="{5FCEF7E4-4E63-4033-80D4-0674E661D0F1}"/>
    <cellStyle name="Moeda 4 4 2 2 2" xfId="1518" xr:uid="{9402F49B-75CE-48DE-84B4-6D577BCD4399}"/>
    <cellStyle name="Moeda 4 4 2 2 3" xfId="2724" xr:uid="{57EE05BF-99FF-4345-B4F2-172DDA10EC16}"/>
    <cellStyle name="Moeda 4 4 2 2 4" xfId="3637" xr:uid="{5E76595B-D5E3-4F5C-ABF5-B284BE125CB4}"/>
    <cellStyle name="Moeda 4 4 2 3" xfId="1216" xr:uid="{6D0E955B-F7E9-496E-93D7-FD0589D5CDFD}"/>
    <cellStyle name="Moeda 4 4 2 3 2" xfId="2422" xr:uid="{196F7CF4-6F14-4EB3-B80E-399099D3A6C1}"/>
    <cellStyle name="Moeda 4 4 2 4" xfId="1819" xr:uid="{56DC496C-E828-42B9-A08C-F9AD0C75FDD0}"/>
    <cellStyle name="Moeda 4 4 2 4 2" xfId="3025" xr:uid="{228E926B-30F8-4572-8753-07875A15D73A}"/>
    <cellStyle name="Moeda 4 4 2 5" xfId="912" xr:uid="{D55E75E2-8DFC-46B2-81C1-64E07CA59D03}"/>
    <cellStyle name="Moeda 4 4 2 6" xfId="2120" xr:uid="{8E3F1C12-ABD3-4A97-A512-21A66BAE6AA4}"/>
    <cellStyle name="Moeda 4 4 2 7" xfId="3335" xr:uid="{255BA3E7-F92B-4E8C-A312-EC5BF1A5B4B3}"/>
    <cellStyle name="Moeda 4 4 3" xfId="489" xr:uid="{70A30CC2-0654-4CF1-B1AB-73ED6BF5B72B}"/>
    <cellStyle name="Moeda 4 4 3 2" xfId="1397" xr:uid="{CB7A9D7E-59BC-4650-A46F-0DBA0A473E1F}"/>
    <cellStyle name="Moeda 4 4 3 3" xfId="2603" xr:uid="{CA956082-6C7D-4D8B-9E7D-8E9990842F72}"/>
    <cellStyle name="Moeda 4 4 3 4" xfId="3516" xr:uid="{43371517-FB37-402A-9F92-0417B276B935}"/>
    <cellStyle name="Moeda 4 4 4" xfId="1095" xr:uid="{E7E5559C-7E25-46EB-8E73-EDEB01656A60}"/>
    <cellStyle name="Moeda 4 4 4 2" xfId="2301" xr:uid="{978A79DF-7BA7-440D-A567-55E8BAF78183}"/>
    <cellStyle name="Moeda 4 4 5" xfId="1698" xr:uid="{0BA2372F-53CE-4CF9-BDC7-0D504B5F2DB7}"/>
    <cellStyle name="Moeda 4 4 5 2" xfId="2904" xr:uid="{36A6B9FA-A12F-4299-9207-910445031658}"/>
    <cellStyle name="Moeda 4 4 6" xfId="791" xr:uid="{2053EE91-F648-4E63-B953-6CC26BB79C29}"/>
    <cellStyle name="Moeda 4 4 7" xfId="1999" xr:uid="{2FE4EC3E-BBC3-462C-9025-3CBD9C9C26ED}"/>
    <cellStyle name="Moeda 4 4 8" xfId="3214" xr:uid="{92383851-4F1B-4BBF-9FF1-0F9E876A447B}"/>
    <cellStyle name="Moeda 4 5" xfId="276" xr:uid="{301EF272-F14A-46CC-AFC7-E7091332D50C}"/>
    <cellStyle name="Moeda 4 5 2" xfId="609" xr:uid="{C7106A23-92F6-409A-89DF-C9E5B818FEA9}"/>
    <cellStyle name="Moeda 4 5 2 2" xfId="1517" xr:uid="{F8554C8C-222A-4642-B9B0-22934098E4E7}"/>
    <cellStyle name="Moeda 4 5 2 3" xfId="2723" xr:uid="{08EA9178-687E-4CEE-98E5-7DF0FF515BA3}"/>
    <cellStyle name="Moeda 4 5 2 4" xfId="3636" xr:uid="{E1E11290-5CDB-4137-B2DD-CC37832E0144}"/>
    <cellStyle name="Moeda 4 5 3" xfId="1215" xr:uid="{EABEBC38-4A16-4B9E-9487-A0E78A77A28F}"/>
    <cellStyle name="Moeda 4 5 3 2" xfId="2421" xr:uid="{F9BAF053-C787-47FA-823A-03A755EC288C}"/>
    <cellStyle name="Moeda 4 5 4" xfId="1818" xr:uid="{14005E65-CB91-43E8-80C6-A00235F46D62}"/>
    <cellStyle name="Moeda 4 5 4 2" xfId="3024" xr:uid="{2DB8B8C2-C495-4317-8908-4B26477BD5E1}"/>
    <cellStyle name="Moeda 4 5 5" xfId="911" xr:uid="{36150EF5-A7F2-4E47-B05B-4BF17DA7FEFE}"/>
    <cellStyle name="Moeda 4 5 6" xfId="2119" xr:uid="{5E3410B3-F11F-4A0E-8DE3-D56F0351B516}"/>
    <cellStyle name="Moeda 4 5 7" xfId="3334" xr:uid="{619DAC23-37D2-42EA-9F27-BA31B851B117}"/>
    <cellStyle name="Moeda 4 6" xfId="107" xr:uid="{1C77E0B1-EF64-442C-ABFC-7F353393943C}"/>
    <cellStyle name="Moeda 4 6 2" xfId="488" xr:uid="{ECA8884C-DE1D-4FFC-9BC4-DFF76210FEC4}"/>
    <cellStyle name="Moeda 4 6 2 2" xfId="1396" xr:uid="{2EC95CAE-9164-4B53-966B-E3EC241C4037}"/>
    <cellStyle name="Moeda 4 6 2 3" xfId="2602" xr:uid="{91D784F9-3876-452F-8294-B08A8E10D7DA}"/>
    <cellStyle name="Moeda 4 6 2 4" xfId="3515" xr:uid="{0052A97C-5708-4A94-8A1C-C9A36E78CCBF}"/>
    <cellStyle name="Moeda 4 6 3" xfId="1094" xr:uid="{E9369586-72DB-4590-96D1-BECD6CAC6F9C}"/>
    <cellStyle name="Moeda 4 6 3 2" xfId="2300" xr:uid="{4433569C-940E-441F-BEE5-B7C0469FD966}"/>
    <cellStyle name="Moeda 4 6 4" xfId="1697" xr:uid="{FC930CAD-1F0D-4D6A-94DF-88DF920D58EB}"/>
    <cellStyle name="Moeda 4 6 4 2" xfId="2903" xr:uid="{0BC08371-B838-4189-B5D6-EC2AA76001BA}"/>
    <cellStyle name="Moeda 4 6 5" xfId="790" xr:uid="{ED9F58D9-6DE5-4CC7-8C03-13CC71BFD0D1}"/>
    <cellStyle name="Moeda 4 6 6" xfId="1998" xr:uid="{77EB8C0B-D2EE-46EA-AE20-EA926398757D}"/>
    <cellStyle name="Moeda 4 6 7" xfId="3213" xr:uid="{01AF8A78-0A67-4C26-9656-FE31157ACC6A}"/>
    <cellStyle name="Moeda 4 7" xfId="439" xr:uid="{4312C67C-1D0F-48FF-8BC5-6C7ACB6748EC}"/>
    <cellStyle name="Moeda 4 7 2" xfId="1349" xr:uid="{B3297812-8BFB-482A-9D95-55935AE08F07}"/>
    <cellStyle name="Moeda 4 7 3" xfId="2555" xr:uid="{01D9D841-19D4-460D-A01A-EE64B3D2D236}"/>
    <cellStyle name="Moeda 4 7 4" xfId="3468" xr:uid="{BD8514E1-9594-4FC3-B734-B8A194DF0950}"/>
    <cellStyle name="Moeda 4 8" xfId="1045" xr:uid="{CFC71ECB-A1B7-4781-A13F-1F0833132B18}"/>
    <cellStyle name="Moeda 4 8 2" xfId="2253" xr:uid="{550B9733-26D3-4283-B3A0-EF167864A63A}"/>
    <cellStyle name="Moeda 4 9" xfId="1650" xr:uid="{8B8F98B4-AD8F-4EDE-93EF-0DCE8EF4CE5B}"/>
    <cellStyle name="Moeda 4 9 2" xfId="2856" xr:uid="{DCA5933C-048A-453C-B512-22C3B9FF91B6}"/>
    <cellStyle name="Moeda 5" xfId="10" xr:uid="{4774B5CE-41A5-49ED-BA56-4BDCFA224BE1}"/>
    <cellStyle name="Moeda 5 2" xfId="260" xr:uid="{BE45511E-5B20-4A42-8363-A90157D4D6D7}"/>
    <cellStyle name="Moeda 5 2 2" xfId="595" xr:uid="{3A9F4B0E-68A2-4261-B5E3-23E2B0B104D4}"/>
    <cellStyle name="Moeda 5 2 2 2" xfId="1503" xr:uid="{582C265D-23FF-4CC4-BFC9-3404123C9B31}"/>
    <cellStyle name="Moeda 5 2 2 3" xfId="2709" xr:uid="{6AFAFCF1-BBBB-4F01-87B8-3036736D4947}"/>
    <cellStyle name="Moeda 5 2 2 4" xfId="3622" xr:uid="{23CAFCF7-CE61-49D7-AE33-7C8A9E0802FF}"/>
    <cellStyle name="Moeda 5 2 3" xfId="1201" xr:uid="{0F528AAD-1F59-4300-A1A7-A2DE42641C1A}"/>
    <cellStyle name="Moeda 5 2 3 2" xfId="2407" xr:uid="{6CDF30C9-CDD1-4380-9304-20E6CF5DACCF}"/>
    <cellStyle name="Moeda 5 2 4" xfId="1804" xr:uid="{6D0BD08F-4CAF-4BA5-87B4-7840DEAEDF8C}"/>
    <cellStyle name="Moeda 5 2 4 2" xfId="3010" xr:uid="{E41F95D9-1B67-4F56-8518-8E716A0A298A}"/>
    <cellStyle name="Moeda 5 2 5" xfId="897" xr:uid="{E841E149-4051-456F-BECA-66762E9F2764}"/>
    <cellStyle name="Moeda 5 2 6" xfId="2105" xr:uid="{6C3ECEB5-F86A-44F9-93EA-05540569E110}"/>
    <cellStyle name="Moeda 5 2 7" xfId="3320" xr:uid="{8E1E8EBF-85CC-4B0B-9B4E-D6CBC6E7CA63}"/>
    <cellStyle name="Moeda 6" xfId="91" xr:uid="{5D62C01A-FB76-4076-9645-2EDBE0C55BCC}"/>
    <cellStyle name="Moeda 6 2" xfId="474" xr:uid="{1818CCE9-D9F6-409E-BF33-E65ED1F44F7E}"/>
    <cellStyle name="Moeda 6 2 2" xfId="1382" xr:uid="{1B65818D-F8F0-4E50-BDAC-3DF4FD9BE5F0}"/>
    <cellStyle name="Moeda 6 2 3" xfId="2588" xr:uid="{5FF20C46-4219-4BD0-A18C-E20F2FC94BFC}"/>
    <cellStyle name="Moeda 6 2 4" xfId="3501" xr:uid="{27F7F9B3-1B87-4858-8D6F-452618F98430}"/>
    <cellStyle name="Moeda 6 3" xfId="1080" xr:uid="{5218BC46-119D-4308-BA4D-64FD02779E53}"/>
    <cellStyle name="Moeda 6 3 2" xfId="2286" xr:uid="{C39D02E7-6F60-418E-802E-C3DE4E859FB4}"/>
    <cellStyle name="Moeda 6 4" xfId="1683" xr:uid="{1CF87800-968A-4940-A8BD-51F62A80B5B3}"/>
    <cellStyle name="Moeda 6 4 2" xfId="2889" xr:uid="{68B2F000-9E2C-41F5-AC9A-DA99E6B35F59}"/>
    <cellStyle name="Moeda 6 5" xfId="776" xr:uid="{072FABDB-CF79-4C73-92A3-395DEFBEAF92}"/>
    <cellStyle name="Moeda 6 6" xfId="1984" xr:uid="{AF85A31C-1B3A-42FC-8C75-C0958ED57272}"/>
    <cellStyle name="Moeda 6 7" xfId="3199" xr:uid="{2793B1B5-F8BB-458C-955D-CE87B18CEA23}"/>
    <cellStyle name="Moeda 7" xfId="11" xr:uid="{B7C42387-F230-43FD-9448-926A5AAD92DE}"/>
    <cellStyle name="Moeda 7 2" xfId="12" xr:uid="{22C48E3A-BEF1-48FA-87CD-D38F18BDD055}"/>
    <cellStyle name="Moeda 7 2 2" xfId="430" xr:uid="{1114DB1B-3777-4764-A58F-F2C79767A0C2}"/>
    <cellStyle name="Moeda 7 2 2 2" xfId="737" xr:uid="{356CA5BF-FAF1-4416-8F78-A38786D266BD}"/>
    <cellStyle name="Moeda 7 2 2 2 2" xfId="1645" xr:uid="{29F14429-DE96-41D2-993F-B487C958D2CC}"/>
    <cellStyle name="Moeda 7 2 2 2 3" xfId="2851" xr:uid="{5C374DD5-1F60-4D2D-9A5D-BD4C8A410AD0}"/>
    <cellStyle name="Moeda 7 2 2 2 4" xfId="3764" xr:uid="{3A572FD7-7D1B-43E5-91D3-97CE9CFA94B5}"/>
    <cellStyle name="Moeda 7 2 2 3" xfId="1343" xr:uid="{81735747-4F65-452E-8806-D4CDE09E0210}"/>
    <cellStyle name="Moeda 7 2 2 3 2" xfId="2549" xr:uid="{7500D32D-11EE-4688-BF24-63BE3BA5704D}"/>
    <cellStyle name="Moeda 7 2 2 4" xfId="1946" xr:uid="{8EC1086A-1BF6-42B1-8BE5-32ED8D3AD5F7}"/>
    <cellStyle name="Moeda 7 2 2 4 2" xfId="3152" xr:uid="{67E6643E-ACCD-4712-BF27-61B470698340}"/>
    <cellStyle name="Moeda 7 2 2 5" xfId="1039" xr:uid="{A8AE977E-F540-428A-B3E3-C03CFCA4F79B}"/>
    <cellStyle name="Moeda 7 2 2 6" xfId="2247" xr:uid="{D643403C-7178-4ABD-94AB-6067D63A8361}"/>
    <cellStyle name="Moeda 7 2 2 7" xfId="3462" xr:uid="{54830691-03E1-4319-8F3B-2EA58E07D83E}"/>
    <cellStyle name="Moeda 7 2 3" xfId="417" xr:uid="{B23DD561-1DEE-4E60-B1FF-6B2DC6044929}"/>
    <cellStyle name="Moeda 7 2 3 2" xfId="725" xr:uid="{58AB1370-9DF4-40B2-AC91-BC5E15049495}"/>
    <cellStyle name="Moeda 7 2 3 2 2" xfId="1633" xr:uid="{F0328449-23BD-4194-B4B6-45F8A99CED8B}"/>
    <cellStyle name="Moeda 7 2 3 2 3" xfId="2839" xr:uid="{D0BD417E-C524-44E5-94C9-83A4655397C1}"/>
    <cellStyle name="Moeda 7 2 3 2 4" xfId="3752" xr:uid="{C2E325C5-8355-401A-BFB3-864E88608573}"/>
    <cellStyle name="Moeda 7 2 3 3" xfId="1331" xr:uid="{A996F035-F036-442E-90AA-277634CC84AF}"/>
    <cellStyle name="Moeda 7 2 3 3 2" xfId="2537" xr:uid="{9B35B944-81CB-4596-A158-E2C892F9195C}"/>
    <cellStyle name="Moeda 7 2 3 4" xfId="1934" xr:uid="{7D8D4D5A-1100-4A13-9447-A3C551E49979}"/>
    <cellStyle name="Moeda 7 2 3 4 2" xfId="3140" xr:uid="{C35C03F4-2B60-463D-9096-AD11A7A0CD7B}"/>
    <cellStyle name="Moeda 7 2 3 5" xfId="1027" xr:uid="{16BEB2CA-11F3-4B99-8CDC-02AA7C487A08}"/>
    <cellStyle name="Moeda 7 2 3 6" xfId="2235" xr:uid="{676C12C6-D968-4AE4-877A-44A4B722D835}"/>
    <cellStyle name="Moeda 7 2 3 7" xfId="3450" xr:uid="{DBE3A5E6-4B12-4B59-94B6-DCE14F70F9AC}"/>
    <cellStyle name="Moeda 7 2 4" xfId="441" xr:uid="{0CD95B03-C506-4B76-90E7-D26E8B0153F5}"/>
    <cellStyle name="Moeda 7 2 4 2" xfId="1351" xr:uid="{A1D3A527-C875-404D-948F-AE23FCF9FE1A}"/>
    <cellStyle name="Moeda 7 2 4 3" xfId="2557" xr:uid="{F72A19C7-464E-40B4-B80F-4803445D422D}"/>
    <cellStyle name="Moeda 7 2 4 4" xfId="3470" xr:uid="{E56CC2ED-E360-446D-AC9D-EFD9E276F561}"/>
    <cellStyle name="Moeda 7 2 5" xfId="1047" xr:uid="{8F823690-B583-4E5B-A7BF-B182C106F082}"/>
    <cellStyle name="Moeda 7 2 5 2" xfId="2255" xr:uid="{EACF7ED8-486D-482C-9E5A-B2A3569726E3}"/>
    <cellStyle name="Moeda 7 2 6" xfId="1652" xr:uid="{A83B1A7F-4349-4EF5-943B-D0BE87A9AF9A}"/>
    <cellStyle name="Moeda 7 2 6 2" xfId="2858" xr:uid="{4D1BB6AB-22E4-4A35-8CEE-0A563F11B636}"/>
    <cellStyle name="Moeda 7 2 7" xfId="745" xr:uid="{47B341AA-EEBF-46EA-A6B5-24FFDB50E0CE}"/>
    <cellStyle name="Moeda 7 2 8" xfId="1953" xr:uid="{84A6738D-B59C-4722-A480-786B4A2CA366}"/>
    <cellStyle name="Moeda 7 2 9" xfId="3168" xr:uid="{2AC8B584-7F4B-4CB0-8F16-F64E6CE1DC91}"/>
    <cellStyle name="Moeda 7 3" xfId="411" xr:uid="{0C610DAC-AD38-468C-A01F-166943496912}"/>
    <cellStyle name="Moeda 7 3 2" xfId="719" xr:uid="{9E0A4D90-0AB5-4E2C-A3D1-218C5E2C62BA}"/>
    <cellStyle name="Moeda 7 3 2 2" xfId="1627" xr:uid="{B160898B-1E7F-411F-AE00-4AC9ACEA4669}"/>
    <cellStyle name="Moeda 7 3 2 3" xfId="2833" xr:uid="{56E0B777-2173-41E1-AD89-17EF114D63BD}"/>
    <cellStyle name="Moeda 7 3 2 4" xfId="3746" xr:uid="{E3382144-69C1-4D01-A12F-7D9F9E583273}"/>
    <cellStyle name="Moeda 7 3 3" xfId="1325" xr:uid="{E6671877-CD4A-4108-9043-C0DAAF14E23A}"/>
    <cellStyle name="Moeda 7 3 3 2" xfId="2531" xr:uid="{5FF1967F-F3A7-4570-A0D7-B1A0D9B3170E}"/>
    <cellStyle name="Moeda 7 3 4" xfId="1928" xr:uid="{1D7E760D-6D32-4721-9638-3DA394038EAC}"/>
    <cellStyle name="Moeda 7 3 4 2" xfId="3134" xr:uid="{B317B4B3-6456-47B0-9DA4-CDC83A358C3D}"/>
    <cellStyle name="Moeda 7 3 5" xfId="1021" xr:uid="{213D6A98-4E50-484B-8A1A-E8BAFBC6D042}"/>
    <cellStyle name="Moeda 7 3 6" xfId="2229" xr:uid="{12907B97-A437-4FB2-9802-5060BDDA55EC}"/>
    <cellStyle name="Moeda 7 3 7" xfId="3444" xr:uid="{4738E9E3-9923-4A16-A6C2-E3C854A1E221}"/>
    <cellStyle name="Moeda 7 4" xfId="440" xr:uid="{D6966504-FEAC-474B-9EA6-D6843C2799C8}"/>
    <cellStyle name="Moeda 7 4 2" xfId="1350" xr:uid="{89922A87-1339-4F6D-836B-F40AE257C21C}"/>
    <cellStyle name="Moeda 7 4 3" xfId="2556" xr:uid="{841DF760-48A9-4CB2-873B-9DAF229CEDFF}"/>
    <cellStyle name="Moeda 7 4 4" xfId="3469" xr:uid="{22B26FFE-CB59-49EF-A879-26DCB5F95C87}"/>
    <cellStyle name="Moeda 7 5" xfId="1046" xr:uid="{7516C3B5-499F-4D8F-A58C-9CD8612900E0}"/>
    <cellStyle name="Moeda 7 5 2" xfId="2254" xr:uid="{2F698A96-8E99-4D10-B08D-9105AA784379}"/>
    <cellStyle name="Moeda 7 6" xfId="1651" xr:uid="{8E7ECBD1-52E3-4671-A4F7-1F6E7CFCDF31}"/>
    <cellStyle name="Moeda 7 6 2" xfId="2857" xr:uid="{D16F83C7-2480-4567-99EF-58F92CC78BD1}"/>
    <cellStyle name="Moeda 7 7" xfId="744" xr:uid="{BF926973-2AA0-4256-A86F-DF0D09CD06D1}"/>
    <cellStyle name="Moeda 7 8" xfId="1952" xr:uid="{E4802E28-0C2F-4395-B609-3042AFFD6BC1}"/>
    <cellStyle name="Moeda 7 9" xfId="3167" xr:uid="{B042D882-35E7-402F-8EAA-12906DAE49E9}"/>
    <cellStyle name="Moeda 8" xfId="415" xr:uid="{61867848-5949-40BA-B320-461731BA4528}"/>
    <cellStyle name="Moeda 8 2" xfId="723" xr:uid="{A9321EDB-71CF-4790-92DC-11FC6B678FD4}"/>
    <cellStyle name="Moeda 8 2 2" xfId="1631" xr:uid="{5E54D2EA-6A25-4E67-B1AE-FE28E25A3BEB}"/>
    <cellStyle name="Moeda 8 2 3" xfId="2837" xr:uid="{DEC00221-644E-41D1-960D-BEB324CDACC7}"/>
    <cellStyle name="Moeda 8 2 4" xfId="3750" xr:uid="{214C63D3-A8AE-4193-9CC4-B7C712EC159C}"/>
    <cellStyle name="Moeda 8 3" xfId="1329" xr:uid="{5175D5D2-0DB1-4877-B19F-2C8353365A15}"/>
    <cellStyle name="Moeda 8 3 2" xfId="2535" xr:uid="{4FF9489F-AD96-41F1-8AEF-988BFD15ECFB}"/>
    <cellStyle name="Moeda 8 4" xfId="1932" xr:uid="{C86362A8-CE90-4B22-B88D-1610FE10A836}"/>
    <cellStyle name="Moeda 8 4 2" xfId="3138" xr:uid="{AD65A682-561A-4222-9F34-0D3F9FBA0AA0}"/>
    <cellStyle name="Moeda 8 5" xfId="1025" xr:uid="{ECB7F491-6F68-434E-82A4-427F4B8A93E8}"/>
    <cellStyle name="Moeda 8 6" xfId="2233" xr:uid="{039DA23B-0FCE-4ED4-BAD6-6242B84ACF47}"/>
    <cellStyle name="Moeda 8 7" xfId="3448" xr:uid="{41EB2A7D-9F03-41D2-B00F-C01A6ABFFE50}"/>
    <cellStyle name="Moeda 9" xfId="424" xr:uid="{528014C5-9437-4560-9F26-117980F728FD}"/>
    <cellStyle name="Moeda 9 2" xfId="732" xr:uid="{1BCEC5AB-BDD3-4092-B988-7EE689EEF937}"/>
    <cellStyle name="Moeda 9 2 2" xfId="1640" xr:uid="{83B8F4F6-1E98-4F94-B2B8-E90E5A9BC3E8}"/>
    <cellStyle name="Moeda 9 2 3" xfId="2846" xr:uid="{0BD2C843-027D-475E-80A1-F31694363B8E}"/>
    <cellStyle name="Moeda 9 2 4" xfId="3759" xr:uid="{DFBDA7E6-D6FA-4808-AF9D-9D3C05B666A8}"/>
    <cellStyle name="Moeda 9 3" xfId="1338" xr:uid="{8D14450C-B27B-441D-8A57-DC36145A0C1C}"/>
    <cellStyle name="Moeda 9 3 2" xfId="2544" xr:uid="{B2367FA8-A5F5-4A98-AD48-803263919A37}"/>
    <cellStyle name="Moeda 9 4" xfId="1941" xr:uid="{C6399F33-C378-4515-89AB-CD80C5CA1E66}"/>
    <cellStyle name="Moeda 9 4 2" xfId="3147" xr:uid="{DA6B2636-A3D6-4A1B-8111-2F8D88C93C7C}"/>
    <cellStyle name="Moeda 9 5" xfId="1034" xr:uid="{7C0A0FD5-558F-4CB1-900B-60863865E124}"/>
    <cellStyle name="Moeda 9 6" xfId="2242" xr:uid="{C8A188AC-9549-4953-A2F2-32652EC78BDF}"/>
    <cellStyle name="Moeda 9 7" xfId="3457" xr:uid="{D9FA8720-278D-45EA-B8A3-62C6CBD6DED2}"/>
    <cellStyle name="Moeda0" xfId="111" xr:uid="{9294CB4C-3376-49D6-9597-E0AD42F786CB}"/>
    <cellStyle name="mpenho" xfId="112" xr:uid="{C88D1D57-0363-4CE4-AD51-5B9488CE2D3F}"/>
    <cellStyle name="mpenho 2" xfId="113" xr:uid="{63E8D509-C71C-412E-A990-30400E58D8BC}"/>
    <cellStyle name="mpenho 2 2" xfId="281" xr:uid="{EDC01F5E-C352-42EE-B138-A93668C7AD16}"/>
    <cellStyle name="mpenho 3" xfId="280" xr:uid="{5A387DAE-7525-4E33-82E7-201EABE4F39C}"/>
    <cellStyle name="Normal" xfId="0" builtinId="0"/>
    <cellStyle name="Normal 10" xfId="13" xr:uid="{2C1A3A2C-4D1A-4F03-8F18-6700A4DDAB5D}"/>
    <cellStyle name="Normal 10 10" xfId="14" xr:uid="{5E6C64E0-FA22-43F2-B265-510DAD75996E}"/>
    <cellStyle name="Normal 10 10 2" xfId="257" xr:uid="{B67167D1-4B47-40C2-A993-5AD6AA54C9D9}"/>
    <cellStyle name="Normal 10 11" xfId="1954" xr:uid="{54318D42-073F-45C9-A87D-B49B1DE483B3}"/>
    <cellStyle name="Normal 10 12" xfId="3169" xr:uid="{588841EE-E9E2-4FEC-9B19-AE430012F25A}"/>
    <cellStyle name="Normal 10 2" xfId="115" xr:uid="{48A8ACD9-D1B8-4BF7-BA2B-26C12A0541D4}"/>
    <cellStyle name="Normal 10 2 2" xfId="3772" xr:uid="{169480D2-6C4F-4207-B30A-5DA4EDAF0921}"/>
    <cellStyle name="Normal 10 3" xfId="256" xr:uid="{E687254A-98E7-447B-95E6-28FE6661895B}"/>
    <cellStyle name="Normal 10 4" xfId="282" xr:uid="{DB7D213B-509C-4361-BD51-3E08CFE2C44B}"/>
    <cellStyle name="Normal 10 4 2" xfId="611" xr:uid="{A3A835BD-1DBE-4D43-BE0F-FB96E88565A9}"/>
    <cellStyle name="Normal 10 4 2 2" xfId="1519" xr:uid="{F82E0B5E-D260-42F4-8A12-C3989C0F3C94}"/>
    <cellStyle name="Normal 10 4 2 3" xfId="2725" xr:uid="{61D50AAA-5E1E-4590-A93E-99E3E9A831A9}"/>
    <cellStyle name="Normal 10 4 2 4" xfId="3638" xr:uid="{08276673-A910-4F9B-85C8-A84460A7452D}"/>
    <cellStyle name="Normal 10 4 3" xfId="1217" xr:uid="{4B3E03A7-DBE4-49F1-A109-CCEA15B90754}"/>
    <cellStyle name="Normal 10 4 3 2" xfId="2423" xr:uid="{85028EAE-C61E-4FEE-98F4-42BAF3AB5939}"/>
    <cellStyle name="Normal 10 4 4" xfId="1820" xr:uid="{36700B5A-D38F-4E80-94F1-15E332B21C8A}"/>
    <cellStyle name="Normal 10 4 4 2" xfId="3026" xr:uid="{972D0184-06E1-43C4-A655-1A96AAD821F3}"/>
    <cellStyle name="Normal 10 4 5" xfId="913" xr:uid="{518B2358-9E52-4ED3-A48B-7ED4C81A2BEC}"/>
    <cellStyle name="Normal 10 4 6" xfId="2121" xr:uid="{C243F626-48D7-4EA0-8786-E271BE13E320}"/>
    <cellStyle name="Normal 10 4 7" xfId="3336" xr:uid="{95A926E4-8AEC-4C57-B9FE-498CC0DFA1B1}"/>
    <cellStyle name="Normal 10 5" xfId="114" xr:uid="{30A9F417-39DA-47B5-B785-D6E0E78A46A7}"/>
    <cellStyle name="Normal 10 5 2" xfId="490" xr:uid="{603C569E-78FE-43B0-99EC-EDAD0FD87629}"/>
    <cellStyle name="Normal 10 5 2 2" xfId="1398" xr:uid="{9826C199-EAC6-4A86-831F-4260B7905FA1}"/>
    <cellStyle name="Normal 10 5 2 3" xfId="2604" xr:uid="{C6343C2B-7750-49C0-9814-CBB8A1657C87}"/>
    <cellStyle name="Normal 10 5 2 4" xfId="3517" xr:uid="{B359E051-E791-4013-9BC0-7FDAD42CD880}"/>
    <cellStyle name="Normal 10 5 3" xfId="1096" xr:uid="{8DC81027-3C27-4929-8567-4C4EBF8F61DF}"/>
    <cellStyle name="Normal 10 5 3 2" xfId="2302" xr:uid="{EB394599-9BD0-4EEC-89B5-C3828D3C643D}"/>
    <cellStyle name="Normal 10 5 4" xfId="1699" xr:uid="{A97F2359-5EC6-41AE-9642-B2FFA0E6874D}"/>
    <cellStyle name="Normal 10 5 4 2" xfId="2905" xr:uid="{C18C7B07-5EFD-4F98-B84E-8A7DBF60D5B4}"/>
    <cellStyle name="Normal 10 5 5" xfId="792" xr:uid="{456E3D66-CF56-4AD8-8CDA-FCF51DBA7644}"/>
    <cellStyle name="Normal 10 5 6" xfId="2000" xr:uid="{AF70B6D5-8379-42BB-B689-E897273AB2E3}"/>
    <cellStyle name="Normal 10 5 7" xfId="3215" xr:uid="{144F5774-76DE-4E7F-B130-0DFB5775B0A9}"/>
    <cellStyle name="Normal 10 6" xfId="442" xr:uid="{8C1BD761-04CF-4CE9-9477-7DA54839A483}"/>
    <cellStyle name="Normal 10 6 2" xfId="1352" xr:uid="{0F7E3E5C-027C-4092-9C1F-0B1C868D7F16}"/>
    <cellStyle name="Normal 10 6 3" xfId="2558" xr:uid="{BD925EC8-1395-467D-930F-0AD8C21B2884}"/>
    <cellStyle name="Normal 10 6 4" xfId="3471" xr:uid="{4193B0FA-4A0D-4E2D-A6C3-41061EC39B19}"/>
    <cellStyle name="Normal 10 7" xfId="1048" xr:uid="{ACA321F9-EC21-4DA7-94FF-4E5DC2BB794D}"/>
    <cellStyle name="Normal 10 7 2" xfId="2256" xr:uid="{2A12BA92-E934-493C-8A29-DB6A943D3ADF}"/>
    <cellStyle name="Normal 10 8" xfId="1653" xr:uid="{B667C4C2-8D75-4DEB-834F-EDD0CCDD9555}"/>
    <cellStyle name="Normal 10 8 2" xfId="2859" xr:uid="{74753BC2-7C08-4C13-9168-B56A6DDE33BB}"/>
    <cellStyle name="Normal 10 9" xfId="746" xr:uid="{E1342ED8-1DE4-4A42-934B-A5E33AE0CEE7}"/>
    <cellStyle name="Normal 102" xfId="3766" xr:uid="{9AB16A69-D9D7-40FA-989A-22C9B655ACB6}"/>
    <cellStyle name="Normal 11" xfId="76" xr:uid="{9CA77FFF-8322-4037-BE5D-AF2A254D5EAB}"/>
    <cellStyle name="Normal 11 10" xfId="3192" xr:uid="{03EE9B3D-B9C5-43D2-8309-03B9DAF3F052}"/>
    <cellStyle name="Normal 11 2" xfId="117" xr:uid="{48766039-121E-4F72-ACE1-B1E941FCB079}"/>
    <cellStyle name="Normal 11 2 2" xfId="284" xr:uid="{11E49747-F460-4C4C-826F-C7B4902963C7}"/>
    <cellStyle name="Normal 11 2 2 2" xfId="613" xr:uid="{8C7DD66E-A642-44D2-A5B0-E4CA9402C93C}"/>
    <cellStyle name="Normal 11 2 2 2 2" xfId="1521" xr:uid="{639CB099-9D78-4383-A132-984B536E3977}"/>
    <cellStyle name="Normal 11 2 2 2 3" xfId="2727" xr:uid="{510F3CDA-8D04-4E91-819D-77BDC4E2E183}"/>
    <cellStyle name="Normal 11 2 2 2 4" xfId="3640" xr:uid="{DA693796-005D-4B31-9B29-B1E9E9123D81}"/>
    <cellStyle name="Normal 11 2 2 3" xfId="1219" xr:uid="{4285AF7A-1AFB-4267-ACCE-E4ADECE929B0}"/>
    <cellStyle name="Normal 11 2 2 3 2" xfId="2425" xr:uid="{8B03C400-6918-486B-8959-60DAE135E1F1}"/>
    <cellStyle name="Normal 11 2 2 4" xfId="1822" xr:uid="{7F8790DE-9146-428C-9329-20DB2DCBE15F}"/>
    <cellStyle name="Normal 11 2 2 4 2" xfId="3028" xr:uid="{04FE78DA-7B70-42B7-BD49-3823BF5C4095}"/>
    <cellStyle name="Normal 11 2 2 5" xfId="915" xr:uid="{20B15AFD-B0D4-42DC-ACED-CC022BBBA242}"/>
    <cellStyle name="Normal 11 2 2 6" xfId="2123" xr:uid="{515ACD22-04D6-445C-A40F-DDD169A563C3}"/>
    <cellStyle name="Normal 11 2 2 7" xfId="3338" xr:uid="{8ECF7B61-21A5-428B-810C-53395DB13189}"/>
    <cellStyle name="Normal 11 2 3" xfId="492" xr:uid="{4F931AEE-01CD-4122-8133-A6AD9B54DDF0}"/>
    <cellStyle name="Normal 11 2 3 2" xfId="1400" xr:uid="{8CA169C1-BD11-4CC2-9B26-3B383C2F494C}"/>
    <cellStyle name="Normal 11 2 3 3" xfId="2606" xr:uid="{23BE52E3-4E6F-4088-BD4F-F9E299454DEA}"/>
    <cellStyle name="Normal 11 2 3 4" xfId="3519" xr:uid="{A39253FC-E63E-474A-8D76-167957D72791}"/>
    <cellStyle name="Normal 11 2 4" xfId="1098" xr:uid="{1C47764E-5810-4331-B0B1-12B28B433207}"/>
    <cellStyle name="Normal 11 2 4 2" xfId="2304" xr:uid="{5865F8F8-3D26-4DBC-BA36-310DB918E27F}"/>
    <cellStyle name="Normal 11 2 5" xfId="1701" xr:uid="{AEF83DE7-8EA2-4D9D-A1BE-5936EFF92528}"/>
    <cellStyle name="Normal 11 2 5 2" xfId="2907" xr:uid="{F812DBFD-E46B-4901-934F-15044BCEC004}"/>
    <cellStyle name="Normal 11 2 6" xfId="794" xr:uid="{06361AED-B792-407F-BCA0-B92C475BFB03}"/>
    <cellStyle name="Normal 11 2 7" xfId="2002" xr:uid="{E3681781-6DB6-4A5B-8C87-F5E37AAEDBF1}"/>
    <cellStyle name="Normal 11 2 8" xfId="3217" xr:uid="{348A25D3-DC9D-4BFB-AD42-2F10E721D10E}"/>
    <cellStyle name="Normal 11 3" xfId="283" xr:uid="{E28C5F4E-F69B-488A-B545-205BABF20180}"/>
    <cellStyle name="Normal 11 3 2" xfId="612" xr:uid="{B3D1D504-F270-44E9-B99A-583B5FCEBC0C}"/>
    <cellStyle name="Normal 11 3 2 2" xfId="1520" xr:uid="{98BF3B09-7748-4BE7-A0A6-7CCB515D93A7}"/>
    <cellStyle name="Normal 11 3 2 3" xfId="2726" xr:uid="{14A2C07E-7291-46AF-8030-6C5606F44D3C}"/>
    <cellStyle name="Normal 11 3 2 4" xfId="3639" xr:uid="{AE5610E1-B47F-49E8-9F89-889C719D69FA}"/>
    <cellStyle name="Normal 11 3 3" xfId="1218" xr:uid="{B1254A88-E6B6-4C4D-8226-52E63FEB537A}"/>
    <cellStyle name="Normal 11 3 3 2" xfId="2424" xr:uid="{F7C16BF5-4AFD-49EA-82C4-A08953D41818}"/>
    <cellStyle name="Normal 11 3 4" xfId="1821" xr:uid="{305B7E05-BE9A-46E5-B063-2554E3C260FE}"/>
    <cellStyle name="Normal 11 3 4 2" xfId="3027" xr:uid="{99C6ED90-B718-4DE8-A4A1-2BCC6B477E23}"/>
    <cellStyle name="Normal 11 3 5" xfId="914" xr:uid="{4BD3C6E0-880B-464D-B697-023C59004A87}"/>
    <cellStyle name="Normal 11 3 6" xfId="2122" xr:uid="{9B7ACA3D-0802-4638-A119-6A0556B18C60}"/>
    <cellStyle name="Normal 11 3 7" xfId="3337" xr:uid="{28D04081-C016-4592-B8F1-C5B2A9212AC1}"/>
    <cellStyle name="Normal 11 4" xfId="116" xr:uid="{A2DC4B52-6F7F-4D41-8DF8-C50B2497C445}"/>
    <cellStyle name="Normal 11 4 2" xfId="491" xr:uid="{6926450E-6346-4A62-BC49-3038411382E8}"/>
    <cellStyle name="Normal 11 4 2 2" xfId="1399" xr:uid="{DA50ACCC-EE82-41D5-8B58-68D3806D38D4}"/>
    <cellStyle name="Normal 11 4 2 3" xfId="2605" xr:uid="{66915CEC-0F4F-4BBF-8442-421711AE3E35}"/>
    <cellStyle name="Normal 11 4 2 4" xfId="3518" xr:uid="{BA1EF631-9D85-43EA-BCE3-5D0F0F3B72D5}"/>
    <cellStyle name="Normal 11 4 3" xfId="1097" xr:uid="{6681C25C-5865-4A84-8E2D-FEAA5131E35B}"/>
    <cellStyle name="Normal 11 4 3 2" xfId="2303" xr:uid="{936C70D4-8F9F-465D-AD0A-74A60C1161E8}"/>
    <cellStyle name="Normal 11 4 4" xfId="1700" xr:uid="{A1D6ECBC-682E-42E9-A661-E801A869E404}"/>
    <cellStyle name="Normal 11 4 4 2" xfId="2906" xr:uid="{DB8B3B99-66FB-453E-BB83-80D33567D15C}"/>
    <cellStyle name="Normal 11 4 5" xfId="793" xr:uid="{DA2C04E9-3C14-49DD-AAA6-37206E16166A}"/>
    <cellStyle name="Normal 11 4 6" xfId="2001" xr:uid="{46ED152B-D698-459F-9BC3-91E7167E4B3D}"/>
    <cellStyle name="Normal 11 4 7" xfId="3216" xr:uid="{1D3CC00E-014A-449D-8A41-5EA364BF0BF0}"/>
    <cellStyle name="Normal 11 5" xfId="467" xr:uid="{CD60C6A6-5E1F-435D-87E4-8444FB5A7410}"/>
    <cellStyle name="Normal 11 5 2" xfId="1375" xr:uid="{9EC834EA-DF76-40BF-85FF-920DCA599B17}"/>
    <cellStyle name="Normal 11 5 3" xfId="2581" xr:uid="{728683D2-9E35-46AE-A2B7-45091F6D097C}"/>
    <cellStyle name="Normal 11 5 4" xfId="3494" xr:uid="{C3DEDB7D-712F-48F2-B6DE-D6107BB3C10A}"/>
    <cellStyle name="Normal 11 6" xfId="1073" xr:uid="{C1B68CDA-26D8-4D03-8E2E-6A54FB469E05}"/>
    <cellStyle name="Normal 11 6 2" xfId="2279" xr:uid="{8FA1CB32-3904-430C-9F5E-D756DC3B80CD}"/>
    <cellStyle name="Normal 11 7" xfId="1676" xr:uid="{C3038C2D-D6DD-4E67-9FF8-DA4FAB05884E}"/>
    <cellStyle name="Normal 11 7 2" xfId="2882" xr:uid="{3C9F648A-0510-46F9-A19B-9EDC0A0AE8E4}"/>
    <cellStyle name="Normal 11 8" xfId="769" xr:uid="{237BF77B-32BF-4496-B6A6-104E89F40341}"/>
    <cellStyle name="Normal 11 9" xfId="1977" xr:uid="{82964480-8B3D-4AC8-BC81-91D5E6EE5B18}"/>
    <cellStyle name="Normal 12" xfId="254" xr:uid="{27040055-893D-4252-B131-5F35AA7237D2}"/>
    <cellStyle name="Normal 13" xfId="407" xr:uid="{32F6E958-F4F0-4DC6-B1D7-D45DCA78D02E}"/>
    <cellStyle name="Normal 13 2" xfId="715" xr:uid="{C0ED51CE-114B-404D-9F32-9CB8C40A3FBB}"/>
    <cellStyle name="Normal 13 2 2" xfId="1623" xr:uid="{27DEF709-6672-4F95-8472-87FBCE9C95E2}"/>
    <cellStyle name="Normal 13 2 3" xfId="2829" xr:uid="{BE26E537-3AD4-402A-BF16-0D044F165F6A}"/>
    <cellStyle name="Normal 13 2 4" xfId="3742" xr:uid="{1EA7EE06-BE18-489D-AAC2-EAAC7569623C}"/>
    <cellStyle name="Normal 13 3" xfId="1321" xr:uid="{B202B582-DF9E-45D5-AA26-8F6ADD0023C3}"/>
    <cellStyle name="Normal 13 3 2" xfId="2527" xr:uid="{C1A5ACD1-15FC-4260-AF24-240AA9647CD8}"/>
    <cellStyle name="Normal 13 4" xfId="1924" xr:uid="{65F2EE32-CF5A-40B6-BEAA-034DA2FB3E87}"/>
    <cellStyle name="Normal 13 4 2" xfId="3130" xr:uid="{8E187E14-5CB9-4BEE-96ED-7BBB5BA59368}"/>
    <cellStyle name="Normal 13 5" xfId="1017" xr:uid="{FAA648FA-95BE-4956-9A0E-421D6624C821}"/>
    <cellStyle name="Normal 13 6" xfId="2225" xr:uid="{F61780BA-D1FD-4F5B-B794-04CA3A5F3633}"/>
    <cellStyle name="Normal 13 7" xfId="3440" xr:uid="{C4ABB4DD-4F8C-41B5-ABC8-E1C354F2A2C6}"/>
    <cellStyle name="Normal 14" xfId="15" xr:uid="{EC9DEAD9-D433-4BED-B134-D896F5DE4AF5}"/>
    <cellStyle name="Normal 14 2" xfId="16" xr:uid="{FF7CFE8A-A10F-42CD-ACDE-481BFD87D06E}"/>
    <cellStyle name="Normal 15" xfId="431" xr:uid="{6B1B5EB3-F66F-4DA8-BE40-4494850136DD}"/>
    <cellStyle name="Normal 16" xfId="432" xr:uid="{A9107338-1C25-40FC-A361-58E7533656D7}"/>
    <cellStyle name="Normal 17" xfId="433" xr:uid="{945E10CD-C5EF-48D6-98C1-3ABEAD13D328}"/>
    <cellStyle name="Normal 18" xfId="79" xr:uid="{D7F5B044-B432-4545-9F67-7DD41ADBE0F7}"/>
    <cellStyle name="Normal 18 2" xfId="470" xr:uid="{2B223445-5562-437E-B09C-0624E09E835B}"/>
    <cellStyle name="Normal 18 2 2" xfId="1378" xr:uid="{68ECB3B7-98A7-4D33-A8B0-AD448872B7AF}"/>
    <cellStyle name="Normal 18 2 3" xfId="2584" xr:uid="{404EBEFF-6659-4733-BCF0-3AAE63B55F01}"/>
    <cellStyle name="Normal 18 2 4" xfId="3497" xr:uid="{FC3A623A-9E67-47DD-94FF-048920F9196C}"/>
    <cellStyle name="Normal 18 3" xfId="1076" xr:uid="{7CCD6AC2-5986-4FAE-9E19-4A6BD1A78D37}"/>
    <cellStyle name="Normal 18 3 2" xfId="2282" xr:uid="{7CACEBD8-B310-4BA4-AFC9-F46E5B1089B1}"/>
    <cellStyle name="Normal 18 4" xfId="1679" xr:uid="{5EC849E5-7662-4D0D-9A48-CCBBA5E1D030}"/>
    <cellStyle name="Normal 18 4 2" xfId="2885" xr:uid="{05A32E44-0397-4BAE-8A97-3A50D69A56B7}"/>
    <cellStyle name="Normal 18 5" xfId="772" xr:uid="{9A3796C5-5932-49FC-AA92-72BFE7A4F0F7}"/>
    <cellStyle name="Normal 18 6" xfId="1980" xr:uid="{6C1D247C-F449-4B38-AC3C-98A9B4F9C8CB}"/>
    <cellStyle name="Normal 18 7" xfId="3195" xr:uid="{A0D5F73A-483C-4512-B9C5-F4F9F972400B}"/>
    <cellStyle name="Normal 19" xfId="738" xr:uid="{7F699DF2-01B5-4647-A472-331F85A61B8E}"/>
    <cellStyle name="Normal 2" xfId="17" xr:uid="{437D1C3E-3A00-4217-A80B-75CA69EDAA91}"/>
    <cellStyle name="Normal 2 10" xfId="3154" xr:uid="{5506BD19-8389-4D37-B2CD-40DEFEC95C31}"/>
    <cellStyle name="Normal 2 10 2" xfId="3768" xr:uid="{3A93FF14-228A-4045-A8DB-7D6DD784DC0F}"/>
    <cellStyle name="Normal 2 2" xfId="18" xr:uid="{1D16B6CE-128D-468D-A7BF-298283B56B9D}"/>
    <cellStyle name="Normal 2 2 2" xfId="19" xr:uid="{88D22BF6-91F4-44E7-84EF-0B29ACAB73AE}"/>
    <cellStyle name="Normal 2 2 2 2" xfId="258" xr:uid="{FFE96D0C-7574-4544-ABF6-987F8C4200D0}"/>
    <cellStyle name="Normal 2 2 2 3" xfId="20" xr:uid="{5C34E933-2720-4241-833F-CF54D2FBF5BD}"/>
    <cellStyle name="Normal 2 2 2 3 2" xfId="81" xr:uid="{CFCBB160-95E6-4AF6-B141-71961CDDEBA1}"/>
    <cellStyle name="Normal 2 2 2 4" xfId="120" xr:uid="{4616D299-B52E-443E-860C-E0537B37A070}"/>
    <cellStyle name="Normal 2 2 3" xfId="21" xr:uid="{B838766E-486E-492C-B630-DA7028DECA91}"/>
    <cellStyle name="Normal 2 2 3 2" xfId="83" xr:uid="{F3BAC1C0-4791-415D-B5DE-709CA2A9109C}"/>
    <cellStyle name="Normal 2 2 4" xfId="119" xr:uid="{B8A69F9C-37D1-44E6-B9C9-22ADFE9EC819}"/>
    <cellStyle name="Normal 2 3" xfId="121" xr:uid="{A4CDD233-D031-4033-AF12-6062827D43AB}"/>
    <cellStyle name="Normal 2 4" xfId="253" xr:uid="{DCC27A64-1B5C-426E-9D5C-EACCDD692CCF}"/>
    <cellStyle name="Normal 2 4 2" xfId="405" xr:uid="{4B4BAC70-4C34-40C4-9069-5D50A729398A}"/>
    <cellStyle name="Normal 2 4 2 2" xfId="713" xr:uid="{C1548774-D9B4-4782-8CCA-3A39AF811168}"/>
    <cellStyle name="Normal 2 4 2 2 2" xfId="1621" xr:uid="{B5127812-8EFF-421F-8AC3-C7A37D0D4693}"/>
    <cellStyle name="Normal 2 4 2 2 3" xfId="2827" xr:uid="{04F935EE-CE4D-44F1-90E2-5D5B141AD796}"/>
    <cellStyle name="Normal 2 4 2 2 4" xfId="3740" xr:uid="{E71D7316-BEF8-46F4-9666-59348B379F87}"/>
    <cellStyle name="Normal 2 4 2 3" xfId="1319" xr:uid="{418C1647-23BC-4583-B594-B50DD9B0D02A}"/>
    <cellStyle name="Normal 2 4 2 3 2" xfId="2525" xr:uid="{28F1D0E0-E95A-4F0F-A5D5-C21599DCE067}"/>
    <cellStyle name="Normal 2 4 2 4" xfId="1922" xr:uid="{42FFB68A-1454-43DE-96D1-0C339D43FB41}"/>
    <cellStyle name="Normal 2 4 2 4 2" xfId="3128" xr:uid="{30D1920C-A987-4C8E-AD71-089340AAD8BD}"/>
    <cellStyle name="Normal 2 4 2 5" xfId="1015" xr:uid="{5690CD07-C7A0-4C40-A72C-9C034A8C56EF}"/>
    <cellStyle name="Normal 2 4 2 6" xfId="2223" xr:uid="{2FD5B47F-44B7-4874-A2C7-38F672580766}"/>
    <cellStyle name="Normal 2 4 2 7" xfId="3438" xr:uid="{A81BF848-E236-4F7F-9568-EBA5277F1B23}"/>
    <cellStyle name="Normal 2 4 3" xfId="593" xr:uid="{E585C306-8ED1-4ACC-A876-E2DE3B20C6C9}"/>
    <cellStyle name="Normal 2 4 3 2" xfId="1501" xr:uid="{446A74BA-4B31-4165-8D62-6173088F5BBD}"/>
    <cellStyle name="Normal 2 4 3 3" xfId="2707" xr:uid="{992308E7-10AB-4760-9C9D-9006118B74AA}"/>
    <cellStyle name="Normal 2 4 3 4" xfId="3620" xr:uid="{251E228A-729B-4B6B-A093-446CE7CC3122}"/>
    <cellStyle name="Normal 2 4 4" xfId="1199" xr:uid="{33A70F79-F16C-4DFD-B973-A6C6E5498462}"/>
    <cellStyle name="Normal 2 4 4 2" xfId="2405" xr:uid="{ED030B35-CABA-459E-A278-457EE69D5006}"/>
    <cellStyle name="Normal 2 4 5" xfId="1802" xr:uid="{5683E61D-22CA-43DE-A5BC-875C3863D9E3}"/>
    <cellStyle name="Normal 2 4 5 2" xfId="3008" xr:uid="{A8FECFBA-27E4-43F4-AAA9-D3E22BE4037C}"/>
    <cellStyle name="Normal 2 4 6" xfId="895" xr:uid="{2CABD7E9-4ECD-452B-894A-3915D840788D}"/>
    <cellStyle name="Normal 2 4 7" xfId="2103" xr:uid="{AE69F476-3BEE-4A07-AA39-58D67877B22E}"/>
    <cellStyle name="Normal 2 4 8" xfId="3318" xr:uid="{D3FE7C0F-4EC0-4FA2-84F8-921DAA33BAED}"/>
    <cellStyle name="Normal 2 5" xfId="118" xr:uid="{768C4176-E305-4015-B715-1A6165F5AF22}"/>
    <cellStyle name="Normal 20" xfId="3153" xr:uid="{50293F1E-6478-4200-BAAA-625F6757DFBA}"/>
    <cellStyle name="Normal 21" xfId="3160" xr:uid="{98404A70-C14A-4A4D-8A96-B48CC9D2EB64}"/>
    <cellStyle name="Normal 22" xfId="3161" xr:uid="{15CFFEB9-7EAB-41A1-9B6B-C557FC54E006}"/>
    <cellStyle name="Normal 23" xfId="3765" xr:uid="{6A240AD4-D6E4-464E-B803-4969F3BB7A92}"/>
    <cellStyle name="Normal 24" xfId="3767" xr:uid="{7765772F-C5A8-482B-9477-8681FB83F07C}"/>
    <cellStyle name="Normal 25" xfId="3771" xr:uid="{96CC9DFB-382B-491C-9480-1918806C0230}"/>
    <cellStyle name="Normal 26" xfId="3774" xr:uid="{4765E3FF-2FB7-4D61-8AC0-21644D69572A}"/>
    <cellStyle name="Normal 3" xfId="22" xr:uid="{1A4F39BC-BAA3-4EF7-BC0F-783143B7EB02}"/>
    <cellStyle name="Normal 3 13" xfId="3157" xr:uid="{966B3683-E477-42D9-914F-504DF89CD8F5}"/>
    <cellStyle name="Normal 3 13 2" xfId="3769" xr:uid="{973C9162-C023-4A4D-BC14-75A6CE81401A}"/>
    <cellStyle name="Normal 3 2" xfId="23" xr:uid="{2A1B1CAB-F3B3-4C00-A1FA-664FDD976801}"/>
    <cellStyle name="Normal 3 2 2" xfId="123" xr:uid="{26F7ACE7-DC22-4B12-ADAA-D196818B3F98}"/>
    <cellStyle name="Normal 3 2 2 2" xfId="286" xr:uid="{D1AEE217-6DD4-4887-8C71-8B4B295E9BF3}"/>
    <cellStyle name="Normal 3 2 3" xfId="285" xr:uid="{1BBC2628-DDA0-4EDB-828D-7C01D700B1F2}"/>
    <cellStyle name="Normal 3 2 4" xfId="122" xr:uid="{6BBEF83C-9687-486B-8F15-F3EEE45DCA8F}"/>
    <cellStyle name="Normal 3 3" xfId="24" xr:uid="{E45CB57D-C26E-41AE-9973-0E3814CC6CA3}"/>
    <cellStyle name="Normal 3 3 2" xfId="25" xr:uid="{A4EE5E7B-CCEC-4DCD-87DC-CA8C27DB3757}"/>
    <cellStyle name="Normal 3 3 2 2" xfId="126" xr:uid="{9EAC91B7-4D10-4CF2-9CFF-74526BAD1C49}"/>
    <cellStyle name="Normal 3 3 2 2 2" xfId="289" xr:uid="{C0254B23-1E78-49D9-9E71-A3535C30A963}"/>
    <cellStyle name="Normal 3 3 2 2 2 2" xfId="614" xr:uid="{4F6759D0-1D6C-408B-A5EB-62215644F09D}"/>
    <cellStyle name="Normal 3 3 2 2 2 2 2" xfId="1522" xr:uid="{3D456E4B-5402-490B-A89E-DEBD7AEC9C0F}"/>
    <cellStyle name="Normal 3 3 2 2 2 2 3" xfId="2728" xr:uid="{E472A884-BD1B-4D0D-ACC4-DEC2E9849CE0}"/>
    <cellStyle name="Normal 3 3 2 2 2 2 4" xfId="3641" xr:uid="{F9F63869-2216-4D88-BD07-75D11F3DFD35}"/>
    <cellStyle name="Normal 3 3 2 2 2 3" xfId="1220" xr:uid="{2CCDB7DB-4D35-47A3-AF03-AA8168134EF2}"/>
    <cellStyle name="Normal 3 3 2 2 2 3 2" xfId="2426" xr:uid="{A7ACDCB7-4D65-4FF5-B8F4-CD453D8F7FDB}"/>
    <cellStyle name="Normal 3 3 2 2 2 4" xfId="1823" xr:uid="{C3684C94-B6DF-44A6-BBB4-6312AABE7835}"/>
    <cellStyle name="Normal 3 3 2 2 2 4 2" xfId="3029" xr:uid="{F1A89A9F-872F-47FF-9555-3A2D5F29EFEC}"/>
    <cellStyle name="Normal 3 3 2 2 2 5" xfId="916" xr:uid="{A1F9C7EB-A485-4720-A447-C9668ED1CAFA}"/>
    <cellStyle name="Normal 3 3 2 2 2 6" xfId="2124" xr:uid="{9CD5E746-223A-47A2-855D-62108C9FFEF1}"/>
    <cellStyle name="Normal 3 3 2 2 2 7" xfId="3339" xr:uid="{14BE8C11-D0E3-4C5C-A311-8EB2CC0F6642}"/>
    <cellStyle name="Normal 3 3 2 2 3" xfId="493" xr:uid="{ABDA0DCF-F4A7-41BA-9B19-3122D627CFED}"/>
    <cellStyle name="Normal 3 3 2 2 3 2" xfId="1401" xr:uid="{CF1B5566-708C-44A8-850D-11EE63F6E5AF}"/>
    <cellStyle name="Normal 3 3 2 2 3 3" xfId="2607" xr:uid="{D9432188-93AC-4EDD-9303-BA39D32601D1}"/>
    <cellStyle name="Normal 3 3 2 2 3 4" xfId="3520" xr:uid="{C7AC9017-2E06-4ECD-893A-36E194CC289B}"/>
    <cellStyle name="Normal 3 3 2 2 4" xfId="1099" xr:uid="{8F200318-46B8-4EBA-BD60-40B326DD85C9}"/>
    <cellStyle name="Normal 3 3 2 2 4 2" xfId="2305" xr:uid="{3F6FF793-DA83-43AF-B2B6-CFA36105A901}"/>
    <cellStyle name="Normal 3 3 2 2 5" xfId="1702" xr:uid="{50F49287-C74D-4BE0-9F13-9C855EA948E4}"/>
    <cellStyle name="Normal 3 3 2 2 5 2" xfId="2908" xr:uid="{3CC8AA62-E237-4645-8EF0-73C442F54D70}"/>
    <cellStyle name="Normal 3 3 2 2 6" xfId="795" xr:uid="{F45005AB-18AF-49EF-BBE1-CEFA053600A7}"/>
    <cellStyle name="Normal 3 3 2 2 7" xfId="2003" xr:uid="{FAED07A8-5FDE-42CC-8934-31FF081FEC2E}"/>
    <cellStyle name="Normal 3 3 2 2 8" xfId="3218" xr:uid="{EEB94033-7F3F-4C76-A37E-018538F72619}"/>
    <cellStyle name="Normal 3 3 2 3" xfId="288" xr:uid="{5D852713-BB96-4162-B17C-A93E84000826}"/>
    <cellStyle name="Normal 3 3 2 4" xfId="125" xr:uid="{31C6636A-0F78-41F6-A340-329F7FC2A82C}"/>
    <cellStyle name="Normal 3 3 3" xfId="127" xr:uid="{0F7FBE7C-6BCF-41E9-A761-84CB98B279DF}"/>
    <cellStyle name="Normal 3 3 3 2" xfId="290" xr:uid="{D20C0265-18B4-4C80-9550-1B0A7E113347}"/>
    <cellStyle name="Normal 3 3 3 2 2" xfId="615" xr:uid="{CCD296C0-8531-4A68-99E7-30E0C8A2C285}"/>
    <cellStyle name="Normal 3 3 3 2 2 2" xfId="1523" xr:uid="{1C5F615D-01D3-404A-A8D0-B4079495F7A6}"/>
    <cellStyle name="Normal 3 3 3 2 2 3" xfId="2729" xr:uid="{0D35CC35-971C-4D03-A204-94A61B047E92}"/>
    <cellStyle name="Normal 3 3 3 2 2 4" xfId="3642" xr:uid="{7550B0A3-FA97-45B8-89C6-C5B4297E2B94}"/>
    <cellStyle name="Normal 3 3 3 2 3" xfId="1221" xr:uid="{D6421BDD-3840-42EA-949A-9E2A588BA240}"/>
    <cellStyle name="Normal 3 3 3 2 3 2" xfId="2427" xr:uid="{427605DA-C3C7-4AA2-A998-230BEDF56357}"/>
    <cellStyle name="Normal 3 3 3 2 4" xfId="1824" xr:uid="{629EEA8B-E1AA-4F04-920F-82287C3B6497}"/>
    <cellStyle name="Normal 3 3 3 2 4 2" xfId="3030" xr:uid="{D85F077F-9ABA-4AFA-AB10-446E75A25EFD}"/>
    <cellStyle name="Normal 3 3 3 2 5" xfId="917" xr:uid="{1AD460DB-4304-48B6-9607-700E631D652A}"/>
    <cellStyle name="Normal 3 3 3 2 6" xfId="2125" xr:uid="{6C089F95-A239-49C6-A449-F385C41836B2}"/>
    <cellStyle name="Normal 3 3 3 2 7" xfId="3340" xr:uid="{ABD3B1A6-6FE9-46E3-AFC0-462472D4379B}"/>
    <cellStyle name="Normal 3 3 3 3" xfId="494" xr:uid="{2D16B147-4BBB-44F0-8A03-C5FCEFA0CF0E}"/>
    <cellStyle name="Normal 3 3 3 3 2" xfId="1402" xr:uid="{5C508EAE-521B-4305-A7D5-194E60F5DD18}"/>
    <cellStyle name="Normal 3 3 3 3 3" xfId="2608" xr:uid="{0E57DB41-2724-4200-B703-F3C995D18B01}"/>
    <cellStyle name="Normal 3 3 3 3 4" xfId="3521" xr:uid="{8E30B248-CB2E-4060-86B3-E927B10854E6}"/>
    <cellStyle name="Normal 3 3 3 4" xfId="1100" xr:uid="{E9EE4558-E8C4-452E-8F4C-BD3F47866035}"/>
    <cellStyle name="Normal 3 3 3 4 2" xfId="2306" xr:uid="{6FBFD879-001B-4EB2-9746-4E7FBEE81511}"/>
    <cellStyle name="Normal 3 3 3 5" xfId="1703" xr:uid="{E056E0A3-27CB-4712-8011-C0729D0D0157}"/>
    <cellStyle name="Normal 3 3 3 5 2" xfId="2909" xr:uid="{60875F6E-BE56-4267-BDE2-E07C890C04EF}"/>
    <cellStyle name="Normal 3 3 3 6" xfId="796" xr:uid="{1F37C2AB-B722-45E8-8B35-521270B04164}"/>
    <cellStyle name="Normal 3 3 3 7" xfId="2004" xr:uid="{E1CCBDB0-7B83-48D3-B1DD-E08CE1F6F1B7}"/>
    <cellStyle name="Normal 3 3 3 8" xfId="3219" xr:uid="{BE1FADE5-EDED-4536-8E92-97739DF85447}"/>
    <cellStyle name="Normal 3 3 4" xfId="287" xr:uid="{CF3A24C2-C1B9-497F-BB3A-77643174F7C6}"/>
    <cellStyle name="Normal 3 3 5" xfId="124" xr:uid="{D3E47876-3288-4B71-B999-082DB661401B}"/>
    <cellStyle name="Normal 3 4" xfId="26" xr:uid="{6E31F435-DA3F-44E1-B11F-DA031D326AAB}"/>
    <cellStyle name="Normal 3 4 2" xfId="129" xr:uid="{611EADD9-7ECD-4816-9F3F-15739BCA8E8A}"/>
    <cellStyle name="Normal 3 4 2 2" xfId="292" xr:uid="{DBCED5AE-C0D9-4EB3-9B6A-7F47EAE3CD94}"/>
    <cellStyle name="Normal 3 4 2 2 2" xfId="616" xr:uid="{63EE6E80-189E-45C8-9884-EFBF6296971C}"/>
    <cellStyle name="Normal 3 4 2 2 2 2" xfId="1524" xr:uid="{F215B7FD-AE9A-450C-A582-1B7393DD0AFD}"/>
    <cellStyle name="Normal 3 4 2 2 2 3" xfId="2730" xr:uid="{BF59D125-847F-4A5D-AE23-FC4D652266F3}"/>
    <cellStyle name="Normal 3 4 2 2 2 4" xfId="3643" xr:uid="{B389F723-3B4C-4905-A3A4-F760281A0EEC}"/>
    <cellStyle name="Normal 3 4 2 2 3" xfId="1222" xr:uid="{7351BE7C-5153-4F4A-AEB0-A63822316620}"/>
    <cellStyle name="Normal 3 4 2 2 3 2" xfId="2428" xr:uid="{4EBCBA37-7CE1-44CC-90DF-7135B6ED102C}"/>
    <cellStyle name="Normal 3 4 2 2 4" xfId="1825" xr:uid="{46B86AB3-D676-4F7D-9870-DD3D7747BF08}"/>
    <cellStyle name="Normal 3 4 2 2 4 2" xfId="3031" xr:uid="{B918D19A-04EB-433A-B07C-5F8327D35CA1}"/>
    <cellStyle name="Normal 3 4 2 2 5" xfId="918" xr:uid="{FF67668C-9A1B-43E7-9ECB-46C90FEC3085}"/>
    <cellStyle name="Normal 3 4 2 2 6" xfId="2126" xr:uid="{9AD6E250-EB36-413D-93F4-B9B68A5E2B69}"/>
    <cellStyle name="Normal 3 4 2 2 7" xfId="3341" xr:uid="{D5365A31-419E-4592-A2DA-BAB1DB38A8DF}"/>
    <cellStyle name="Normal 3 4 2 3" xfId="495" xr:uid="{50D85C4F-BF2C-45D6-8014-43C873FDE5DE}"/>
    <cellStyle name="Normal 3 4 2 3 2" xfId="1403" xr:uid="{37736898-4AB8-4C3C-BC2B-2A84FADE39A7}"/>
    <cellStyle name="Normal 3 4 2 3 3" xfId="2609" xr:uid="{6F86F7AF-7205-4D0D-A543-D9E6DFB3F3C9}"/>
    <cellStyle name="Normal 3 4 2 3 4" xfId="3522" xr:uid="{67A29C3A-DC26-44D9-8D5D-DA3FEA2BB319}"/>
    <cellStyle name="Normal 3 4 2 4" xfId="1101" xr:uid="{07CE2ED5-2D4A-4521-951B-F13E87E0171A}"/>
    <cellStyle name="Normal 3 4 2 4 2" xfId="2307" xr:uid="{328A5B14-356E-4F6F-A8E3-1B419761188E}"/>
    <cellStyle name="Normal 3 4 2 5" xfId="1704" xr:uid="{3C58D2D3-B89B-4BFB-B833-EA60941347A9}"/>
    <cellStyle name="Normal 3 4 2 5 2" xfId="2910" xr:uid="{C7D93617-5AAD-4DF0-A208-6DCB6AD02E9C}"/>
    <cellStyle name="Normal 3 4 2 6" xfId="797" xr:uid="{7473AF27-2804-41C4-85ED-29449CD83214}"/>
    <cellStyle name="Normal 3 4 2 7" xfId="2005" xr:uid="{5BD2D7FD-C0B0-4371-8F4A-653E921D28DA}"/>
    <cellStyle name="Normal 3 4 2 8" xfId="3220" xr:uid="{FE66D58B-9C0D-4A4A-AD09-47F15C638129}"/>
    <cellStyle name="Normal 3 4 3" xfId="291" xr:uid="{56DF214A-E444-4C1A-A751-291E73EB7175}"/>
    <cellStyle name="Normal 3 4 4" xfId="128" xr:uid="{5C2B0FA2-87BE-402C-B8AB-6FDBAAFF8B58}"/>
    <cellStyle name="Normal 3 5" xfId="130" xr:uid="{DCDF4E5C-F3F8-423B-B1D8-950B3FE96CC1}"/>
    <cellStyle name="Normal 3 5 2" xfId="293" xr:uid="{74124AC8-4F97-4AD8-88F6-3A7ED4CB92F2}"/>
    <cellStyle name="Normal 3 5 2 2" xfId="617" xr:uid="{B2F98D08-06D8-4BC5-A57D-3621DCA40517}"/>
    <cellStyle name="Normal 3 5 2 2 2" xfId="1525" xr:uid="{B9BE8707-4B7F-43D5-BAD3-3FDC2E128A33}"/>
    <cellStyle name="Normal 3 5 2 2 3" xfId="2731" xr:uid="{A76012CB-AAA9-4FE0-AD42-7F0A795C9AD9}"/>
    <cellStyle name="Normal 3 5 2 2 4" xfId="3644" xr:uid="{7BEAD62C-17FD-463A-B9ED-AE1EB12FD79A}"/>
    <cellStyle name="Normal 3 5 2 3" xfId="1223" xr:uid="{124A5C75-CC08-4234-9CF3-8937D5B97A21}"/>
    <cellStyle name="Normal 3 5 2 3 2" xfId="2429" xr:uid="{34DDFE43-C5C4-4963-B47D-DA5197F715E9}"/>
    <cellStyle name="Normal 3 5 2 4" xfId="1826" xr:uid="{836A7FEA-29CE-4D28-A976-C877CF555055}"/>
    <cellStyle name="Normal 3 5 2 4 2" xfId="3032" xr:uid="{96605A8D-0BF9-4053-9FF7-496ED4C55F5C}"/>
    <cellStyle name="Normal 3 5 2 5" xfId="919" xr:uid="{04159FAD-77E6-4012-990F-CC145419A074}"/>
    <cellStyle name="Normal 3 5 2 6" xfId="2127" xr:uid="{8102A97D-C191-4CE6-80A9-52572040D66B}"/>
    <cellStyle name="Normal 3 5 2 7" xfId="3342" xr:uid="{0A738F8A-310C-4B72-A6FE-9BD25C206E42}"/>
    <cellStyle name="Normal 3 5 3" xfId="496" xr:uid="{B1F2F3E5-4BD7-4235-8E38-A79DA653CD6E}"/>
    <cellStyle name="Normal 3 5 3 2" xfId="1404" xr:uid="{DB12DC08-4998-4002-A980-A823812DA89E}"/>
    <cellStyle name="Normal 3 5 3 3" xfId="2610" xr:uid="{22316259-081C-4E55-B54F-7DAE6CC6BB19}"/>
    <cellStyle name="Normal 3 5 3 4" xfId="3523" xr:uid="{3D169982-E95D-4E48-AB94-8ABF427CBBF5}"/>
    <cellStyle name="Normal 3 5 4" xfId="1102" xr:uid="{D267171A-B531-42AD-AECD-FFEEFC10F19D}"/>
    <cellStyle name="Normal 3 5 4 2" xfId="2308" xr:uid="{4AE83D3D-4AD0-4CC9-8C2A-BBA3C619B980}"/>
    <cellStyle name="Normal 3 5 5" xfId="1705" xr:uid="{81011841-6572-4E8F-A3B9-30733307E8C6}"/>
    <cellStyle name="Normal 3 5 5 2" xfId="2911" xr:uid="{7D899975-1CF3-4C22-8AC1-E23C8E4B00F9}"/>
    <cellStyle name="Normal 3 5 6" xfId="798" xr:uid="{1ED808C8-3847-4703-A9D3-55CD18AC65EF}"/>
    <cellStyle name="Normal 3 5 7" xfId="2006" xr:uid="{958445BA-84BD-4DDE-9B15-D9DECAC6D084}"/>
    <cellStyle name="Normal 3 5 8" xfId="3221" xr:uid="{7F726E7A-3F41-4601-96F0-79B822DBBA7D}"/>
    <cellStyle name="Normal 4" xfId="27" xr:uid="{0E399EA1-AC1E-4C12-8DC1-0FAAA8E2C315}"/>
    <cellStyle name="Normal 4 2" xfId="28" xr:uid="{6D53930C-C314-4138-94AE-7A772DC9571A}"/>
    <cellStyle name="Normal 4 2 2" xfId="294" xr:uid="{B8A5DC1B-7BC6-415D-BFA9-67A44196559D}"/>
    <cellStyle name="Normal 4 2 3" xfId="131" xr:uid="{447A1D4E-F186-4978-A3E5-2F961D01ECA3}"/>
    <cellStyle name="Normal 4 3" xfId="29" xr:uid="{6630F621-4C7D-421C-8D36-7AB3D057871C}"/>
    <cellStyle name="Normal 4 3 2" xfId="295" xr:uid="{D19F0424-533E-4BE4-9895-04F284F3191F}"/>
    <cellStyle name="Normal 4 3 3" xfId="132" xr:uid="{4CE2EE2A-EF67-4088-BC8E-D5499C990B63}"/>
    <cellStyle name="Normal 4 4" xfId="133" xr:uid="{FF13714D-3D6F-41ED-A82A-C0ADAB5E8C6C}"/>
    <cellStyle name="Normal 5" xfId="30" xr:uid="{DF8CE285-A89C-4EB9-BD59-8E7827A92B60}"/>
    <cellStyle name="Normal 5 2" xfId="31" xr:uid="{E910312E-E07A-4590-8377-CF2175A5AC86}"/>
    <cellStyle name="Normal 5 3" xfId="32" xr:uid="{9A0D3115-A3AB-4A23-8E72-C51833D5A907}"/>
    <cellStyle name="Normal 5 3 2" xfId="296" xr:uid="{BE77282F-DAB1-4560-8F4C-E23FD0A41167}"/>
    <cellStyle name="Normal 5 3 2 2" xfId="618" xr:uid="{0C23A5A6-B1F2-4CB4-9372-0D5FF11DF2AB}"/>
    <cellStyle name="Normal 5 3 2 2 2" xfId="1526" xr:uid="{F22F847B-F438-4FBC-BCCD-E54627409716}"/>
    <cellStyle name="Normal 5 3 2 2 3" xfId="2732" xr:uid="{BF746ED1-8E37-49B7-8487-00E9534887C1}"/>
    <cellStyle name="Normal 5 3 2 2 4" xfId="3645" xr:uid="{FF4B7E63-2676-4475-932F-512B90453909}"/>
    <cellStyle name="Normal 5 3 2 3" xfId="1224" xr:uid="{190CB80C-BFB5-4847-8C3A-583FD66DFAD8}"/>
    <cellStyle name="Normal 5 3 2 3 2" xfId="2430" xr:uid="{457B5E75-78DD-46A0-9426-44A4F69CEA0D}"/>
    <cellStyle name="Normal 5 3 2 4" xfId="1827" xr:uid="{88C4C77E-3629-4768-95A9-9804A08553F4}"/>
    <cellStyle name="Normal 5 3 2 4 2" xfId="3033" xr:uid="{30D55BFF-6D3E-4E80-AA20-927EE442AD5E}"/>
    <cellStyle name="Normal 5 3 2 5" xfId="920" xr:uid="{95F91D60-5098-4029-91B0-B9D82A52CA21}"/>
    <cellStyle name="Normal 5 3 2 6" xfId="2128" xr:uid="{E2619CBF-4E25-4F0C-9961-5448BF036B26}"/>
    <cellStyle name="Normal 5 3 2 7" xfId="3343" xr:uid="{A7D4F710-AF44-4BD6-AAA6-6C0200159731}"/>
    <cellStyle name="Normal 5 3 3" xfId="134" xr:uid="{903F1867-ECE6-4FF1-A5B6-38B3D6AD25AE}"/>
    <cellStyle name="Normal 5 3 3 2" xfId="497" xr:uid="{CA9FBBC6-C793-4045-9679-E6C3D7102E90}"/>
    <cellStyle name="Normal 5 3 3 2 2" xfId="1405" xr:uid="{555B8AEC-AABE-49E6-A126-ECA16531837F}"/>
    <cellStyle name="Normal 5 3 3 2 3" xfId="2611" xr:uid="{FD5C0C1F-F54A-4A66-8C3F-293CB5FFFF85}"/>
    <cellStyle name="Normal 5 3 3 2 4" xfId="3524" xr:uid="{7215DA41-7D10-4FC5-B25B-F8F208C42DB7}"/>
    <cellStyle name="Normal 5 3 3 3" xfId="1103" xr:uid="{DBD068B2-D6E2-4BEB-AAD9-4DCE916BABFA}"/>
    <cellStyle name="Normal 5 3 3 3 2" xfId="2309" xr:uid="{9481A798-7B44-48E3-806C-BE813352D076}"/>
    <cellStyle name="Normal 5 3 3 4" xfId="1706" xr:uid="{3B42A583-87A1-4E6D-B8C3-8884A447EC11}"/>
    <cellStyle name="Normal 5 3 3 4 2" xfId="2912" xr:uid="{CD97A358-FBF5-449F-A954-679850477E56}"/>
    <cellStyle name="Normal 5 3 3 5" xfId="799" xr:uid="{33FEBE05-FF69-468C-B240-01D8441F30F1}"/>
    <cellStyle name="Normal 5 3 3 6" xfId="2007" xr:uid="{97927E32-1039-493E-9E16-02D6E8833300}"/>
    <cellStyle name="Normal 5 3 3 7" xfId="3222" xr:uid="{CE2B3432-6192-4043-B1B8-B89168BC3413}"/>
    <cellStyle name="Normal 5 3 4" xfId="443" xr:uid="{6A54980E-F092-4C18-81F0-7AD0F3CDE8B1}"/>
    <cellStyle name="Normal 5 3 4 2" xfId="1353" xr:uid="{764E46BB-311F-4F4F-96E4-280947C6005B}"/>
    <cellStyle name="Normal 5 3 4 3" xfId="2559" xr:uid="{3DF677E5-C612-4111-BA83-7E2F7FA70E10}"/>
    <cellStyle name="Normal 5 3 4 4" xfId="3472" xr:uid="{48BD087B-8D23-4A0D-AA6B-F64856964BEF}"/>
    <cellStyle name="Normal 5 3 5" xfId="1049" xr:uid="{4D36A559-7D4B-4DA7-8AEB-ADE2796140D7}"/>
    <cellStyle name="Normal 5 3 5 2" xfId="2257" xr:uid="{E615CCF9-FCFD-4157-A528-984F3D88715F}"/>
    <cellStyle name="Normal 5 3 6" xfId="1654" xr:uid="{A75DB404-DD08-4A10-8FEA-8FB4A37C60B0}"/>
    <cellStyle name="Normal 5 3 6 2" xfId="2860" xr:uid="{A58D0FFF-D51D-4FEA-8B42-F48CCEECE586}"/>
    <cellStyle name="Normal 5 3 7" xfId="747" xr:uid="{A5D42265-5F7A-405A-9BA7-FF905FC415AB}"/>
    <cellStyle name="Normal 5 3 8" xfId="1955" xr:uid="{3423AD2C-A093-43C9-82B8-BD228C5A49ED}"/>
    <cellStyle name="Normal 5 3 9" xfId="3170" xr:uid="{751215A7-B26B-442A-BD27-128B39DEBA2F}"/>
    <cellStyle name="Normal 5 4" xfId="135" xr:uid="{04B64EFC-DC7A-4232-A928-F72BA902CA5C}"/>
    <cellStyle name="Normal 53 2" xfId="3156" xr:uid="{59711096-7EF2-4294-BDF0-66507097F4CA}"/>
    <cellStyle name="Normal 6" xfId="33" xr:uid="{D45D9D81-8A3C-454F-AB62-6CECB4BF613C}"/>
    <cellStyle name="Normal 6 2" xfId="34" xr:uid="{AD43741C-1528-4135-80A9-F92159651A64}"/>
    <cellStyle name="Normal 6 2 2" xfId="137" xr:uid="{0BD764AB-36C6-42C3-860A-D3A26C9B8849}"/>
    <cellStyle name="Normal 6 2 2 2" xfId="298" xr:uid="{B63A3D39-D084-4CC3-A569-933B3F51F8A8}"/>
    <cellStyle name="Normal 6 2 2 2 2" xfId="619" xr:uid="{B3E6D18A-BF3C-4CC9-9227-8D2E85314463}"/>
    <cellStyle name="Normal 6 2 2 2 2 2" xfId="1527" xr:uid="{1A459CFD-2F3E-4ED9-AFF0-C5208049D629}"/>
    <cellStyle name="Normal 6 2 2 2 2 3" xfId="2733" xr:uid="{E0EE760C-4F29-404D-89FD-03E59A93477A}"/>
    <cellStyle name="Normal 6 2 2 2 2 4" xfId="3646" xr:uid="{7AA651F3-F238-4C3B-A5B9-26D44ED9D8C7}"/>
    <cellStyle name="Normal 6 2 2 2 3" xfId="1225" xr:uid="{98D28EAD-1B3F-4E6E-A7E4-F561150958AA}"/>
    <cellStyle name="Normal 6 2 2 2 3 2" xfId="2431" xr:uid="{B12173A0-A928-4664-B2AC-B95BCA2F849A}"/>
    <cellStyle name="Normal 6 2 2 2 4" xfId="1828" xr:uid="{987343D2-D140-4B72-AF53-513F68734AD8}"/>
    <cellStyle name="Normal 6 2 2 2 4 2" xfId="3034" xr:uid="{08D4C2F3-B8A0-4691-88E9-A222313802E5}"/>
    <cellStyle name="Normal 6 2 2 2 5" xfId="921" xr:uid="{4A417A51-D7CB-485E-9553-672416529E69}"/>
    <cellStyle name="Normal 6 2 2 2 6" xfId="2129" xr:uid="{E9E5A9B7-0CCD-45D0-9F0E-7BB9A07B4A60}"/>
    <cellStyle name="Normal 6 2 2 2 7" xfId="3344" xr:uid="{F6945B47-11BE-4C59-95B7-79D6F7469AAD}"/>
    <cellStyle name="Normal 6 2 2 3" xfId="498" xr:uid="{8FCA7299-1CEA-4DF1-AB23-353F70BC8F37}"/>
    <cellStyle name="Normal 6 2 2 3 2" xfId="1406" xr:uid="{CB48D790-FC10-46DE-A8A8-AF7DBDB0481D}"/>
    <cellStyle name="Normal 6 2 2 3 3" xfId="2612" xr:uid="{15E3B049-057A-4863-8F4C-765E2DC76436}"/>
    <cellStyle name="Normal 6 2 2 3 4" xfId="3525" xr:uid="{EC7584D4-43D6-42EE-A743-C651E5C3F1D3}"/>
    <cellStyle name="Normal 6 2 2 4" xfId="1104" xr:uid="{B87A8621-8FEF-404C-B910-4FE9195568EC}"/>
    <cellStyle name="Normal 6 2 2 4 2" xfId="2310" xr:uid="{333A95DE-2466-4848-A9FA-1A653890728F}"/>
    <cellStyle name="Normal 6 2 2 5" xfId="1707" xr:uid="{1C841A5E-A3FA-4728-9644-41C44D55C026}"/>
    <cellStyle name="Normal 6 2 2 5 2" xfId="2913" xr:uid="{EB8DEBE0-FD55-4D1E-AED4-46E2FBF0013A}"/>
    <cellStyle name="Normal 6 2 2 6" xfId="800" xr:uid="{B7B07423-C5BE-4E53-B3D8-D91A521BB2B9}"/>
    <cellStyle name="Normal 6 2 2 7" xfId="2008" xr:uid="{E9D4C4C7-75AE-4843-977A-B8985D29806D}"/>
    <cellStyle name="Normal 6 2 2 8" xfId="3223" xr:uid="{9ED6BD7F-617D-49A5-8772-F4E6D85BB256}"/>
    <cellStyle name="Normal 6 2 3" xfId="138" xr:uid="{1EC9F348-EC45-4EAD-9CA7-D394FF15AC80}"/>
    <cellStyle name="Normal 6 2 3 2" xfId="299" xr:uid="{D53B20A5-EE0A-4825-BAC7-6A3EE1F2E507}"/>
    <cellStyle name="Normal 6 2 3 2 2" xfId="620" xr:uid="{2BE18FF0-3726-4E09-8B3D-A21853B1CB39}"/>
    <cellStyle name="Normal 6 2 3 2 2 2" xfId="1528" xr:uid="{2ECB8FEF-B422-4CAC-994E-1FF46925CECC}"/>
    <cellStyle name="Normal 6 2 3 2 2 3" xfId="2734" xr:uid="{ECEDA068-AAC3-4E63-9B7C-7E6426A28E6D}"/>
    <cellStyle name="Normal 6 2 3 2 2 4" xfId="3647" xr:uid="{1A3C12DE-66A4-4E41-A360-09400F59B5A3}"/>
    <cellStyle name="Normal 6 2 3 2 3" xfId="1226" xr:uid="{39208386-E070-4F51-8410-52BAC78A2730}"/>
    <cellStyle name="Normal 6 2 3 2 3 2" xfId="2432" xr:uid="{90371BEF-9FED-4897-8EA1-6E5A19127626}"/>
    <cellStyle name="Normal 6 2 3 2 4" xfId="1829" xr:uid="{FA710A00-5E15-4DB3-BAC1-42DD5DF8C864}"/>
    <cellStyle name="Normal 6 2 3 2 4 2" xfId="3035" xr:uid="{B8944FFB-727A-4698-8D3B-94CA77F64D23}"/>
    <cellStyle name="Normal 6 2 3 2 5" xfId="922" xr:uid="{B49F87C4-00FE-4F03-8C3D-F74157B102BA}"/>
    <cellStyle name="Normal 6 2 3 2 6" xfId="2130" xr:uid="{64ED6DB6-B1D0-44A8-ABD6-0C176B61400B}"/>
    <cellStyle name="Normal 6 2 3 2 7" xfId="3345" xr:uid="{BC3D0107-C592-4DB2-B1D9-0F7B1E2F1BE8}"/>
    <cellStyle name="Normal 6 2 3 3" xfId="499" xr:uid="{4FC94DCD-89E2-4BB9-96F9-C2B217E8D227}"/>
    <cellStyle name="Normal 6 2 3 3 2" xfId="1407" xr:uid="{1CD37E97-11E6-4B88-A695-4EE7DF6F11B3}"/>
    <cellStyle name="Normal 6 2 3 3 3" xfId="2613" xr:uid="{1473D980-EE73-4B15-A2E6-C2F76BAF028B}"/>
    <cellStyle name="Normal 6 2 3 3 4" xfId="3526" xr:uid="{1AD63E42-6F20-49B1-9297-286C4D83F374}"/>
    <cellStyle name="Normal 6 2 3 4" xfId="1105" xr:uid="{5CEB8C3E-7276-43F2-A2A3-C687715324D1}"/>
    <cellStyle name="Normal 6 2 3 4 2" xfId="2311" xr:uid="{1935A31D-D9E3-4255-BF6D-25C315FD3DAF}"/>
    <cellStyle name="Normal 6 2 3 5" xfId="1708" xr:uid="{CB77FFC3-2C4C-4CD0-8BC0-DDDBB97D3C21}"/>
    <cellStyle name="Normal 6 2 3 5 2" xfId="2914" xr:uid="{B372E99D-9411-45DE-881E-B00B2B92D738}"/>
    <cellStyle name="Normal 6 2 3 6" xfId="801" xr:uid="{305DBB26-667B-486C-9BF9-3ECABB93A7BA}"/>
    <cellStyle name="Normal 6 2 3 7" xfId="2009" xr:uid="{303861E2-CACF-442D-9BB3-C031F4FBA4D3}"/>
    <cellStyle name="Normal 6 2 3 8" xfId="3224" xr:uid="{A7461CCC-11E4-4570-9AF2-AB4894A0E15E}"/>
    <cellStyle name="Normal 6 2 4" xfId="297" xr:uid="{7036E88D-7477-4E4F-AE51-C6C853088CEC}"/>
    <cellStyle name="Normal 6 2 5" xfId="136" xr:uid="{E2ED183D-643C-4D68-B878-AF999AACE829}"/>
    <cellStyle name="Normal 6 3" xfId="35" xr:uid="{B5692FB6-3257-4E41-AA45-909EF808299D}"/>
    <cellStyle name="Normal 6 3 2" xfId="140" xr:uid="{6AA02067-4D1D-4508-BE76-51E33114EFA4}"/>
    <cellStyle name="Normal 6 3 2 2" xfId="301" xr:uid="{8C083003-6460-4C4A-B435-DFA13DCFBBF7}"/>
    <cellStyle name="Normal 6 3 2 2 2" xfId="621" xr:uid="{9657D1FC-CD62-437B-A18D-4958815299B8}"/>
    <cellStyle name="Normal 6 3 2 2 2 2" xfId="1529" xr:uid="{148D9DCA-F5FA-40B9-B1AF-ED1D5A515349}"/>
    <cellStyle name="Normal 6 3 2 2 2 3" xfId="2735" xr:uid="{36AA5EC9-3D69-451E-947C-4317DC85B445}"/>
    <cellStyle name="Normal 6 3 2 2 2 4" xfId="3648" xr:uid="{B4280439-B463-458B-A2C8-C18C2348E0E4}"/>
    <cellStyle name="Normal 6 3 2 2 3" xfId="1227" xr:uid="{F09E992B-8F73-4D2F-BE3F-6CF7F6FA7DCC}"/>
    <cellStyle name="Normal 6 3 2 2 3 2" xfId="2433" xr:uid="{B2AB9BF0-A0CD-4A72-84DF-0D47B35A0E2C}"/>
    <cellStyle name="Normal 6 3 2 2 4" xfId="1830" xr:uid="{2E38EB76-5988-41EA-9496-F1DE3D429538}"/>
    <cellStyle name="Normal 6 3 2 2 4 2" xfId="3036" xr:uid="{EA648C32-7A57-47D8-BA64-0167FBCC7BEA}"/>
    <cellStyle name="Normal 6 3 2 2 5" xfId="923" xr:uid="{C9940879-809F-462E-80C6-45D3333E6AD6}"/>
    <cellStyle name="Normal 6 3 2 2 6" xfId="2131" xr:uid="{55FF876C-83C8-44DF-9426-0179F1122C19}"/>
    <cellStyle name="Normal 6 3 2 2 7" xfId="3346" xr:uid="{3FD6D3A1-4FF7-4BF8-B96E-23AAABFD576E}"/>
    <cellStyle name="Normal 6 3 2 3" xfId="500" xr:uid="{63819DA5-6A26-4CE2-9058-42E10D5683F5}"/>
    <cellStyle name="Normal 6 3 2 3 2" xfId="1408" xr:uid="{509DD329-2D2D-4035-9389-F7025C50F4BA}"/>
    <cellStyle name="Normal 6 3 2 3 3" xfId="2614" xr:uid="{D49F3868-80CC-4232-A25A-523D4940D35A}"/>
    <cellStyle name="Normal 6 3 2 3 4" xfId="3527" xr:uid="{505E1C8F-5A17-45EB-9615-52D6E9A0DD9A}"/>
    <cellStyle name="Normal 6 3 2 4" xfId="1106" xr:uid="{B82B28F6-E322-4CD9-9D71-AD5234D681FA}"/>
    <cellStyle name="Normal 6 3 2 4 2" xfId="2312" xr:uid="{D95CDC41-93F5-42B2-A22A-3103B1CABC2F}"/>
    <cellStyle name="Normal 6 3 2 5" xfId="1709" xr:uid="{51C4CF7A-B5BD-47D6-B765-0BFB506BD4F8}"/>
    <cellStyle name="Normal 6 3 2 5 2" xfId="2915" xr:uid="{56A68A98-AB21-49C1-916D-3EFE9A3D7A7C}"/>
    <cellStyle name="Normal 6 3 2 6" xfId="802" xr:uid="{D1E81B45-FD39-47BA-8713-2D13BBED06CD}"/>
    <cellStyle name="Normal 6 3 2 7" xfId="2010" xr:uid="{6EA3AB39-0356-4D08-8013-DEC776D03D61}"/>
    <cellStyle name="Normal 6 3 2 8" xfId="3225" xr:uid="{7797F4CB-1FDF-453D-A796-F93319487C63}"/>
    <cellStyle name="Normal 6 3 3" xfId="300" xr:uid="{7D03E70B-7673-4674-B56E-3151BC1902F6}"/>
    <cellStyle name="Normal 6 3 4" xfId="139" xr:uid="{81CD514F-8673-4125-9C43-C2CED660F31D}"/>
    <cellStyle name="Normal 6 4" xfId="141" xr:uid="{93C3C61E-074F-4487-9C06-131F1065DB17}"/>
    <cellStyle name="Normal 6 4 2" xfId="302" xr:uid="{4DF21009-5E91-49CC-9441-EABA45D429A1}"/>
    <cellStyle name="Normal 6 4 2 2" xfId="622" xr:uid="{FD678A15-444D-4F93-807A-C6EA5B8D9A11}"/>
    <cellStyle name="Normal 6 4 2 2 2" xfId="1530" xr:uid="{0C4E4BD8-8CE8-454F-983B-9849AB7AA2C9}"/>
    <cellStyle name="Normal 6 4 2 2 3" xfId="2736" xr:uid="{5DBF4E4D-70EC-42C2-AE1B-411E941AFC6D}"/>
    <cellStyle name="Normal 6 4 2 2 4" xfId="3649" xr:uid="{6F3C4C6C-4558-471E-BFD9-91C8D2BB38BB}"/>
    <cellStyle name="Normal 6 4 2 3" xfId="1228" xr:uid="{9978FB21-FC89-4209-9551-61B0B02619E8}"/>
    <cellStyle name="Normal 6 4 2 3 2" xfId="2434" xr:uid="{6EDFB64B-A329-4706-B61B-C39C9E935CF6}"/>
    <cellStyle name="Normal 6 4 2 4" xfId="1831" xr:uid="{113E7299-99B1-47AC-8C7C-BE360F187948}"/>
    <cellStyle name="Normal 6 4 2 4 2" xfId="3037" xr:uid="{53E136AA-B41A-401C-9383-22156C5EF2E0}"/>
    <cellStyle name="Normal 6 4 2 5" xfId="924" xr:uid="{22A3BDB2-536E-4027-B76F-EAA167BD9A91}"/>
    <cellStyle name="Normal 6 4 2 6" xfId="2132" xr:uid="{0B671A4D-55F2-4026-9C6D-53CCF263AF86}"/>
    <cellStyle name="Normal 6 4 2 7" xfId="3347" xr:uid="{48438C36-49EF-4C56-B3DF-F93C8FEDC938}"/>
    <cellStyle name="Normal 6 4 3" xfId="501" xr:uid="{3409A1DE-9D36-4956-92CA-2D3E6CF05FC1}"/>
    <cellStyle name="Normal 6 4 3 2" xfId="1409" xr:uid="{D1399CC6-F98F-494B-A6AF-D5A8B6A5D4B6}"/>
    <cellStyle name="Normal 6 4 3 3" xfId="2615" xr:uid="{92722C24-817E-47DB-95B9-8494C7292C5B}"/>
    <cellStyle name="Normal 6 4 3 4" xfId="3528" xr:uid="{AD0BD37E-28A9-4D73-9944-55650AF61CF6}"/>
    <cellStyle name="Normal 6 4 4" xfId="1107" xr:uid="{F1E91665-820D-4BA7-91F0-2D149A4AB035}"/>
    <cellStyle name="Normal 6 4 4 2" xfId="2313" xr:uid="{67BD0FD1-CD08-48A4-B189-B8D6BE5558A7}"/>
    <cellStyle name="Normal 6 4 5" xfId="1710" xr:uid="{D5746482-38D6-46AE-A02B-B35BFBCFD9FF}"/>
    <cellStyle name="Normal 6 4 5 2" xfId="2916" xr:uid="{6B85322F-CD9F-4958-875A-70D2141EC151}"/>
    <cellStyle name="Normal 6 4 6" xfId="803" xr:uid="{74242E53-A261-46DF-B657-004C303C7613}"/>
    <cellStyle name="Normal 6 4 7" xfId="2011" xr:uid="{E4D7EFC9-AA10-475E-968D-3AA8BF363E95}"/>
    <cellStyle name="Normal 6 4 8" xfId="3226" xr:uid="{D0771AFD-68C0-4755-AF6A-6701504F6FF4}"/>
    <cellStyle name="Normal 7" xfId="36" xr:uid="{D0C72E5C-1DF7-4293-8E46-3F19CEDC089A}"/>
    <cellStyle name="Normal 7 2" xfId="37" xr:uid="{1EF425D7-DFF1-48B5-B8DE-046FF1FF63E8}"/>
    <cellStyle name="Normal 7 2 2" xfId="143" xr:uid="{865003C2-8D12-4A12-BB60-15A05621A1A7}"/>
    <cellStyle name="Normal 7 2 2 2" xfId="304" xr:uid="{30C03AEE-41BC-4E11-AD0A-7D398921C54D}"/>
    <cellStyle name="Normal 7 2 2 2 2" xfId="623" xr:uid="{CD60C1CC-997F-451A-A04F-2279730A3B8F}"/>
    <cellStyle name="Normal 7 2 2 2 2 2" xfId="1531" xr:uid="{B9135DCE-BA8E-43C6-BB51-00DD4B2C7807}"/>
    <cellStyle name="Normal 7 2 2 2 2 3" xfId="2737" xr:uid="{9E056863-17C6-4BA2-839D-55B096EF4CCB}"/>
    <cellStyle name="Normal 7 2 2 2 2 4" xfId="3650" xr:uid="{7CC7F481-8069-4090-89B1-E19D973495D3}"/>
    <cellStyle name="Normal 7 2 2 2 3" xfId="1229" xr:uid="{47DCC2B9-4177-44D1-95F5-26D67EABC7A7}"/>
    <cellStyle name="Normal 7 2 2 2 3 2" xfId="2435" xr:uid="{CD4E802E-7D58-4D2D-B93B-D0D9EAAB64E9}"/>
    <cellStyle name="Normal 7 2 2 2 4" xfId="1832" xr:uid="{7562BBD7-88B8-438F-8F5A-155E24144070}"/>
    <cellStyle name="Normal 7 2 2 2 4 2" xfId="3038" xr:uid="{A8BB12E6-F3F2-4027-8A26-6129D8EFFAC6}"/>
    <cellStyle name="Normal 7 2 2 2 5" xfId="925" xr:uid="{926BE9F6-D2C4-480A-9CE0-16BC03BD4B26}"/>
    <cellStyle name="Normal 7 2 2 2 6" xfId="2133" xr:uid="{E3F00C6C-4728-40F0-9195-9D9C3771B1A5}"/>
    <cellStyle name="Normal 7 2 2 2 7" xfId="3348" xr:uid="{843E5B0B-1AD1-40EA-B4A4-7F976E55B522}"/>
    <cellStyle name="Normal 7 2 2 3" xfId="502" xr:uid="{4F4F660B-9E22-45B5-B1D8-308B4F771F62}"/>
    <cellStyle name="Normal 7 2 2 3 2" xfId="1410" xr:uid="{768E2818-ADBF-4E3C-9D27-05F679D00582}"/>
    <cellStyle name="Normal 7 2 2 3 3" xfId="2616" xr:uid="{A3E54083-C099-4042-A8DC-1A456D8099F1}"/>
    <cellStyle name="Normal 7 2 2 3 4" xfId="3529" xr:uid="{2FB5B3EB-05FD-4667-A3C5-54234405275E}"/>
    <cellStyle name="Normal 7 2 2 4" xfId="1108" xr:uid="{962E71C8-9B25-46E8-9965-036668C4F814}"/>
    <cellStyle name="Normal 7 2 2 4 2" xfId="2314" xr:uid="{729DD654-4FD3-4A22-B5CA-73555AFCC61B}"/>
    <cellStyle name="Normal 7 2 2 5" xfId="1711" xr:uid="{BB06F2B5-4027-4EF4-905E-5A7D4FFC2890}"/>
    <cellStyle name="Normal 7 2 2 5 2" xfId="2917" xr:uid="{EC4705DD-9C4A-4766-A668-4893884A51BD}"/>
    <cellStyle name="Normal 7 2 2 6" xfId="804" xr:uid="{DA6E0B35-87EA-4F66-ABFD-00F7D0EAF0BB}"/>
    <cellStyle name="Normal 7 2 2 7" xfId="2012" xr:uid="{ED548EA1-5312-4C56-8865-D2B1A4397FA6}"/>
    <cellStyle name="Normal 7 2 2 8" xfId="3227" xr:uid="{CAB19B21-32C6-4DBB-B37C-0D255AF84FE8}"/>
    <cellStyle name="Normal 7 2 3" xfId="144" xr:uid="{A640A935-3907-4B49-B3E9-E8BF81B61A33}"/>
    <cellStyle name="Normal 7 2 3 2" xfId="305" xr:uid="{68C0E623-07D7-4E7F-987E-D06979521355}"/>
    <cellStyle name="Normal 7 2 3 2 2" xfId="624" xr:uid="{D7AE07E1-567A-492F-B46D-D77326EA353E}"/>
    <cellStyle name="Normal 7 2 3 2 2 2" xfId="1532" xr:uid="{C017B277-A6A3-4FE2-BDBD-1534D2BA6308}"/>
    <cellStyle name="Normal 7 2 3 2 2 3" xfId="2738" xr:uid="{37BAC9A0-9510-4BB8-9ED2-ED56BE853A9E}"/>
    <cellStyle name="Normal 7 2 3 2 2 4" xfId="3651" xr:uid="{2398FA4E-595E-43AB-823D-10B8228ECB6C}"/>
    <cellStyle name="Normal 7 2 3 2 3" xfId="1230" xr:uid="{761ABB51-1527-46F1-A982-CE5A898B2B8E}"/>
    <cellStyle name="Normal 7 2 3 2 3 2" xfId="2436" xr:uid="{C0EABD26-25B8-4276-B222-5111777675A4}"/>
    <cellStyle name="Normal 7 2 3 2 4" xfId="1833" xr:uid="{CF6824A0-580A-4471-B0C8-CF5684D42438}"/>
    <cellStyle name="Normal 7 2 3 2 4 2" xfId="3039" xr:uid="{423D1B98-C809-42DE-B8E2-49C97D55AD83}"/>
    <cellStyle name="Normal 7 2 3 2 5" xfId="926" xr:uid="{8164B8E9-347A-4497-9829-74BDFC96D279}"/>
    <cellStyle name="Normal 7 2 3 2 6" xfId="2134" xr:uid="{01219D32-5EF8-4DDE-B842-66E3270E1B09}"/>
    <cellStyle name="Normal 7 2 3 2 7" xfId="3349" xr:uid="{21F37D30-978D-4D4A-A33B-563AC311DB79}"/>
    <cellStyle name="Normal 7 2 3 3" xfId="503" xr:uid="{18E2D921-4813-40AF-A080-13286038DCED}"/>
    <cellStyle name="Normal 7 2 3 3 2" xfId="1411" xr:uid="{9213C6E7-E029-440B-BE7D-C79D885B6057}"/>
    <cellStyle name="Normal 7 2 3 3 3" xfId="2617" xr:uid="{086D7064-B60B-4283-9D6C-ADA7505CC4EC}"/>
    <cellStyle name="Normal 7 2 3 3 4" xfId="3530" xr:uid="{F230EF19-E194-4A94-9FB5-73EFFB525E51}"/>
    <cellStyle name="Normal 7 2 3 4" xfId="1109" xr:uid="{E80EF3FA-3193-47D9-8418-7437D24493D6}"/>
    <cellStyle name="Normal 7 2 3 4 2" xfId="2315" xr:uid="{69A3E0C4-D97F-4212-AF16-D0AA2F2FDD1B}"/>
    <cellStyle name="Normal 7 2 3 5" xfId="1712" xr:uid="{8419E4A1-57B5-4A64-801B-B725077B0AB8}"/>
    <cellStyle name="Normal 7 2 3 5 2" xfId="2918" xr:uid="{87CF2B6D-723A-4368-B31E-8B08D6FA437A}"/>
    <cellStyle name="Normal 7 2 3 6" xfId="805" xr:uid="{10D1ADB0-7FC7-4649-ACEC-634E2346D7BE}"/>
    <cellStyle name="Normal 7 2 3 7" xfId="2013" xr:uid="{C8EB43ED-287C-4ABE-AD51-9E201C66C699}"/>
    <cellStyle name="Normal 7 2 3 8" xfId="3228" xr:uid="{D9B30B73-0985-43A3-A6DE-A1BA01B99BA2}"/>
    <cellStyle name="Normal 7 2 4" xfId="303" xr:uid="{70D83C74-9824-43FD-B308-7012A44C202A}"/>
    <cellStyle name="Normal 7 2 5" xfId="142" xr:uid="{36010285-65D1-4315-B554-C0EC885F0050}"/>
    <cellStyle name="Normal 7 3" xfId="38" xr:uid="{1E76A54B-3452-4B84-BA92-B9F8EA9484B7}"/>
    <cellStyle name="Normal 7 3 2" xfId="146" xr:uid="{EF232D09-8402-4E10-964B-8DCC07EC3405}"/>
    <cellStyle name="Normal 7 3 2 2" xfId="307" xr:uid="{1664794B-4D8A-4EA7-B7CF-8A947E5E1AC6}"/>
    <cellStyle name="Normal 7 3 2 2 2" xfId="625" xr:uid="{03C76A9F-9A4E-4353-B47A-6AB98889CAD1}"/>
    <cellStyle name="Normal 7 3 2 2 2 2" xfId="1533" xr:uid="{E0CC82C2-D511-44EA-82D3-06D72A502AAD}"/>
    <cellStyle name="Normal 7 3 2 2 2 3" xfId="2739" xr:uid="{377CA8F1-6324-400D-95B9-9755F3197FC9}"/>
    <cellStyle name="Normal 7 3 2 2 2 4" xfId="3652" xr:uid="{36A0CD6F-DA2D-4504-9447-8278E21F6945}"/>
    <cellStyle name="Normal 7 3 2 2 3" xfId="1231" xr:uid="{43A9C249-F7BD-4232-ADD8-F723711B717E}"/>
    <cellStyle name="Normal 7 3 2 2 3 2" xfId="2437" xr:uid="{30A15481-9899-4F7F-AA65-1DDFF2F6995C}"/>
    <cellStyle name="Normal 7 3 2 2 4" xfId="1834" xr:uid="{2C0B9540-D0F1-499E-AB95-522580AC200A}"/>
    <cellStyle name="Normal 7 3 2 2 4 2" xfId="3040" xr:uid="{522C068D-8168-4951-AC22-B417964B3C84}"/>
    <cellStyle name="Normal 7 3 2 2 5" xfId="927" xr:uid="{D1F6008C-9FC5-4C88-AB27-E7388E01DA46}"/>
    <cellStyle name="Normal 7 3 2 2 6" xfId="2135" xr:uid="{71D6D10F-65B2-4FA6-8B3D-91B9BD0745CE}"/>
    <cellStyle name="Normal 7 3 2 2 7" xfId="3350" xr:uid="{741852C3-1B37-47FA-B3E7-D3614D8C6CCF}"/>
    <cellStyle name="Normal 7 3 2 3" xfId="504" xr:uid="{22BB0257-3416-443A-AA2D-3B8998A45207}"/>
    <cellStyle name="Normal 7 3 2 3 2" xfId="1412" xr:uid="{E4F7DC22-F014-4285-98E4-4213A2E535CE}"/>
    <cellStyle name="Normal 7 3 2 3 3" xfId="2618" xr:uid="{6C970CEB-A92A-4D2B-9344-3905BCA8CC28}"/>
    <cellStyle name="Normal 7 3 2 3 4" xfId="3531" xr:uid="{0AE430B7-37B5-4989-82FE-A8E7A01137AB}"/>
    <cellStyle name="Normal 7 3 2 4" xfId="1110" xr:uid="{DB2C13FD-C2A4-4F7C-9A92-6BCC9F875C1B}"/>
    <cellStyle name="Normal 7 3 2 4 2" xfId="2316" xr:uid="{27DA2CA5-C503-4D6D-B9AB-ED5DE795E2EC}"/>
    <cellStyle name="Normal 7 3 2 5" xfId="1713" xr:uid="{24E22745-706F-4437-85F1-FE775C229BB4}"/>
    <cellStyle name="Normal 7 3 2 5 2" xfId="2919" xr:uid="{2BE02051-D2EB-4C4E-8191-96ED67929958}"/>
    <cellStyle name="Normal 7 3 2 6" xfId="806" xr:uid="{D4C94132-7D08-492E-A036-27F234524AA8}"/>
    <cellStyle name="Normal 7 3 2 7" xfId="2014" xr:uid="{51C06BB3-D12B-4516-A364-1D536862314F}"/>
    <cellStyle name="Normal 7 3 2 8" xfId="3229" xr:uid="{8C4A182D-8F76-416B-A41C-F6F0642DFF2E}"/>
    <cellStyle name="Normal 7 3 3" xfId="306" xr:uid="{03FD29FE-6FF9-4BB9-90C3-E2565F67B7D7}"/>
    <cellStyle name="Normal 7 3 4" xfId="145" xr:uid="{C7B3B403-0BE2-4B53-9B1D-67977856CAF1}"/>
    <cellStyle name="Normal 7 4" xfId="147" xr:uid="{6E01D010-5A88-4A10-A626-9A6A2AE14A5E}"/>
    <cellStyle name="Normal 7 4 2" xfId="308" xr:uid="{1BD21FDA-52F4-462A-BAA7-7226C9C0636D}"/>
    <cellStyle name="Normal 7 4 2 2" xfId="626" xr:uid="{1E644757-B04D-44A5-A63D-710879E0ED1E}"/>
    <cellStyle name="Normal 7 4 2 2 2" xfId="1534" xr:uid="{D0C16E66-0A17-44DE-BDE6-0F2E9F61B652}"/>
    <cellStyle name="Normal 7 4 2 2 3" xfId="2740" xr:uid="{53CB091C-127C-4E08-82E2-E26C53983F7B}"/>
    <cellStyle name="Normal 7 4 2 2 4" xfId="3653" xr:uid="{29163BC5-6EC3-430E-879E-3B8B4D519D48}"/>
    <cellStyle name="Normal 7 4 2 3" xfId="1232" xr:uid="{A7259E9D-51EF-4B9E-994B-5C6B4916A256}"/>
    <cellStyle name="Normal 7 4 2 3 2" xfId="2438" xr:uid="{28318719-9BA4-4E65-8009-43F2126FCCB4}"/>
    <cellStyle name="Normal 7 4 2 4" xfId="1835" xr:uid="{AB590767-33BC-44F3-83AC-D66CB3E4B564}"/>
    <cellStyle name="Normal 7 4 2 4 2" xfId="3041" xr:uid="{CCD2F432-2C46-4389-A412-18CA922E9C69}"/>
    <cellStyle name="Normal 7 4 2 5" xfId="928" xr:uid="{FB30CE26-A605-4342-B1F4-BF27E2637E78}"/>
    <cellStyle name="Normal 7 4 2 6" xfId="2136" xr:uid="{F834D693-F43A-4AD7-89F9-292DF9AB36AD}"/>
    <cellStyle name="Normal 7 4 2 7" xfId="3351" xr:uid="{67A38EFE-AFA3-4960-8722-F4DF3BCFFB66}"/>
    <cellStyle name="Normal 7 4 3" xfId="505" xr:uid="{A662661B-6AF7-447A-8794-EFD64B8D548A}"/>
    <cellStyle name="Normal 7 4 3 2" xfId="1413" xr:uid="{EE2028E5-FAE9-4F9B-B4AB-EB3E162386DA}"/>
    <cellStyle name="Normal 7 4 3 3" xfId="2619" xr:uid="{A3AB8AE0-C02E-4CA5-AFF1-3CC922BDACD3}"/>
    <cellStyle name="Normal 7 4 3 4" xfId="3532" xr:uid="{D6D0A7AA-1BF9-4725-A8F9-21F9186094CF}"/>
    <cellStyle name="Normal 7 4 4" xfId="1111" xr:uid="{D4298DB7-4FB7-4AB7-B4BF-2B4272162266}"/>
    <cellStyle name="Normal 7 4 4 2" xfId="2317" xr:uid="{78CCB586-5A59-4118-B186-C524BABE6AE1}"/>
    <cellStyle name="Normal 7 4 5" xfId="1714" xr:uid="{6888A05C-385E-43CE-9D52-E195EC5FEBB2}"/>
    <cellStyle name="Normal 7 4 5 2" xfId="2920" xr:uid="{91A7923C-FAF2-46E1-93E3-815C53545991}"/>
    <cellStyle name="Normal 7 4 6" xfId="807" xr:uid="{F19D24B1-C322-4B9D-B778-0968B4CA8A1F}"/>
    <cellStyle name="Normal 7 4 7" xfId="2015" xr:uid="{2AD9A872-2CDC-4FFB-9359-9EF008DA9E62}"/>
    <cellStyle name="Normal 7 4 8" xfId="3230" xr:uid="{D9B72032-30D0-462B-8E3D-AE1F7469AFDB}"/>
    <cellStyle name="Normal 79" xfId="3773" xr:uid="{CE03C8AD-5586-4DEF-86B1-A2842F71BD97}"/>
    <cellStyle name="Normal 8" xfId="39" xr:uid="{E40E7457-B874-410F-B82D-67DA234E18EE}"/>
    <cellStyle name="Normal 8 2" xfId="149" xr:uid="{2F321559-2AD1-4F97-8FB4-31AF765CFD88}"/>
    <cellStyle name="Normal 8 2 2" xfId="150" xr:uid="{EAD08338-8FF7-4E66-9B51-CEACEEADCB08}"/>
    <cellStyle name="Normal 8 2 2 2" xfId="311" xr:uid="{C0BA0B7E-551D-45D0-82DB-7D64DA3137EA}"/>
    <cellStyle name="Normal 8 2 2 2 2" xfId="628" xr:uid="{2044EDD7-82CA-45D2-83A9-36B6D57F41FE}"/>
    <cellStyle name="Normal 8 2 2 2 2 2" xfId="1536" xr:uid="{DCB16395-137A-45FB-B62C-B4E498D76D5A}"/>
    <cellStyle name="Normal 8 2 2 2 2 3" xfId="2742" xr:uid="{D80A647B-CD89-4B44-8115-5E88F63EF581}"/>
    <cellStyle name="Normal 8 2 2 2 2 4" xfId="3655" xr:uid="{CF431BEB-3449-433F-9499-788731EF4012}"/>
    <cellStyle name="Normal 8 2 2 2 3" xfId="1234" xr:uid="{B9705E16-122D-42E3-8EC8-0372398640E5}"/>
    <cellStyle name="Normal 8 2 2 2 3 2" xfId="2440" xr:uid="{6D573BAE-1FE4-464B-A54F-3442F86B95B2}"/>
    <cellStyle name="Normal 8 2 2 2 4" xfId="1837" xr:uid="{4F48A783-A5F6-4339-BD78-FA899874FB5C}"/>
    <cellStyle name="Normal 8 2 2 2 4 2" xfId="3043" xr:uid="{AA2A9C63-8127-43DD-9D18-F1E9DAD1C939}"/>
    <cellStyle name="Normal 8 2 2 2 5" xfId="930" xr:uid="{91EE37EE-0CEC-4A62-AC09-4551FB3F7C37}"/>
    <cellStyle name="Normal 8 2 2 2 6" xfId="2138" xr:uid="{02E98FA4-030E-4389-BB99-16E4BDF38A6B}"/>
    <cellStyle name="Normal 8 2 2 2 7" xfId="3353" xr:uid="{B2F66393-3604-499A-89A9-F666A00909CF}"/>
    <cellStyle name="Normal 8 2 2 3" xfId="507" xr:uid="{83F5CB6A-392E-443E-9A7B-C332C5B58654}"/>
    <cellStyle name="Normal 8 2 2 3 2" xfId="1415" xr:uid="{1467A5FC-C49F-4EF5-8955-7FBE02C91008}"/>
    <cellStyle name="Normal 8 2 2 3 3" xfId="2621" xr:uid="{F8BAC5B9-1AD4-4AEF-9040-2F593D5B827F}"/>
    <cellStyle name="Normal 8 2 2 3 4" xfId="3534" xr:uid="{04535399-2288-4434-93FE-0DCF8229C9F6}"/>
    <cellStyle name="Normal 8 2 2 4" xfId="1113" xr:uid="{7A19C8CF-93E9-4369-B282-F994F81575A4}"/>
    <cellStyle name="Normal 8 2 2 4 2" xfId="2319" xr:uid="{2612FE98-A8D5-4FF3-9867-544CB6D171A8}"/>
    <cellStyle name="Normal 8 2 2 5" xfId="1716" xr:uid="{55F9E0BF-926A-4FFE-B989-5764CDAAF6B5}"/>
    <cellStyle name="Normal 8 2 2 5 2" xfId="2922" xr:uid="{99DCD4B9-E7C3-491E-8C23-F1B9AA8F5EB7}"/>
    <cellStyle name="Normal 8 2 2 6" xfId="809" xr:uid="{7CACF438-A4D2-48F7-971A-10C425009311}"/>
    <cellStyle name="Normal 8 2 2 7" xfId="2017" xr:uid="{44221544-F9EC-4FB5-92B5-54209538CE26}"/>
    <cellStyle name="Normal 8 2 2 8" xfId="3232" xr:uid="{3CEBBAD9-F62E-4131-8860-118500BAE87A}"/>
    <cellStyle name="Normal 8 2 3" xfId="310" xr:uid="{E29F26F1-6009-405E-A56A-D4EF7225070D}"/>
    <cellStyle name="Normal 8 2 3 2" xfId="627" xr:uid="{A91D7345-2F28-4A66-A133-3F508CA3F363}"/>
    <cellStyle name="Normal 8 2 3 2 2" xfId="1535" xr:uid="{62922D1D-1F52-4A50-90B6-0866F4EEA1C9}"/>
    <cellStyle name="Normal 8 2 3 2 3" xfId="2741" xr:uid="{EE8AF562-A0D5-4821-946B-D5C9D688A37D}"/>
    <cellStyle name="Normal 8 2 3 2 4" xfId="3654" xr:uid="{3A80347F-430F-4CE9-B712-8A7DE972855F}"/>
    <cellStyle name="Normal 8 2 3 3" xfId="1233" xr:uid="{942C8FA4-B5DF-4B7C-8D04-6A30BABB4029}"/>
    <cellStyle name="Normal 8 2 3 3 2" xfId="2439" xr:uid="{9EA1FE2B-6B2C-4C43-AAB0-B62F48676AA6}"/>
    <cellStyle name="Normal 8 2 3 4" xfId="1836" xr:uid="{4B3B476E-1770-400D-926C-64B993A22CA9}"/>
    <cellStyle name="Normal 8 2 3 4 2" xfId="3042" xr:uid="{F156E22A-FF4A-48DB-A0E1-898D614DA526}"/>
    <cellStyle name="Normal 8 2 3 5" xfId="929" xr:uid="{811B3262-509F-46F1-AB4B-11D7CC21EBD0}"/>
    <cellStyle name="Normal 8 2 3 6" xfId="2137" xr:uid="{348D3147-C19E-4D51-9499-DCD0170837B9}"/>
    <cellStyle name="Normal 8 2 3 7" xfId="3352" xr:uid="{74BBBD70-3AFC-4B8A-8800-6FB0D8E1FB00}"/>
    <cellStyle name="Normal 8 2 4" xfId="506" xr:uid="{134C93C8-1946-4ED3-AC81-EFBB12581D08}"/>
    <cellStyle name="Normal 8 2 4 2" xfId="1414" xr:uid="{42DCBF68-6841-4027-AB54-C502863A880B}"/>
    <cellStyle name="Normal 8 2 4 3" xfId="2620" xr:uid="{68DC7C5F-A7F3-401E-8A0C-50C56096DABA}"/>
    <cellStyle name="Normal 8 2 4 4" xfId="3533" xr:uid="{AA9E8141-56DA-4DFA-B2E6-F9C7C4A2FB1C}"/>
    <cellStyle name="Normal 8 2 5" xfId="1112" xr:uid="{243BFCE7-7F49-4AEA-A275-B49F5B7E39CB}"/>
    <cellStyle name="Normal 8 2 5 2" xfId="2318" xr:uid="{FF2BE30A-30B2-462C-B84D-B77D7E8B76B0}"/>
    <cellStyle name="Normal 8 2 6" xfId="1715" xr:uid="{124262C9-1628-4EEC-90D9-6800C926F5AD}"/>
    <cellStyle name="Normal 8 2 6 2" xfId="2921" xr:uid="{FE9129E9-92D1-4884-9151-504434660871}"/>
    <cellStyle name="Normal 8 2 7" xfId="808" xr:uid="{925DBDD6-8632-4D2A-BAD3-7A0D41E51D34}"/>
    <cellStyle name="Normal 8 2 8" xfId="2016" xr:uid="{EB774E39-86D0-45E4-94E2-480227233F57}"/>
    <cellStyle name="Normal 8 2 9" xfId="3231" xr:uid="{971D263F-A71F-4552-9F2F-70B84BE5231B}"/>
    <cellStyle name="Normal 8 3" xfId="151" xr:uid="{0C0C2B1A-FB6F-4F55-8DA8-9F4166D9097D}"/>
    <cellStyle name="Normal 8 3 2" xfId="312" xr:uid="{FCFC47B5-40C5-4E27-AEAA-58A1368B10B9}"/>
    <cellStyle name="Normal 8 3 2 2" xfId="629" xr:uid="{F131180B-3251-4830-9C2D-D94BB68A2F69}"/>
    <cellStyle name="Normal 8 3 2 2 2" xfId="1537" xr:uid="{E2986959-A3E6-45CE-8082-F05C9F6530FE}"/>
    <cellStyle name="Normal 8 3 2 2 3" xfId="2743" xr:uid="{6372DBA6-42FE-4D73-8F03-AD45D1F8DB9B}"/>
    <cellStyle name="Normal 8 3 2 2 4" xfId="3656" xr:uid="{C14AEFF7-A33E-4D11-BE41-E20D423B47FA}"/>
    <cellStyle name="Normal 8 3 2 3" xfId="1235" xr:uid="{D8503009-A685-4131-AF78-B517BF73084A}"/>
    <cellStyle name="Normal 8 3 2 3 2" xfId="2441" xr:uid="{CA55182D-0B8F-4AF5-850D-C654DD08272D}"/>
    <cellStyle name="Normal 8 3 2 4" xfId="1838" xr:uid="{50AF6106-43EA-490F-A4A9-B35410F91B9F}"/>
    <cellStyle name="Normal 8 3 2 4 2" xfId="3044" xr:uid="{327A199D-73EC-4720-B1B1-91051AB426E2}"/>
    <cellStyle name="Normal 8 3 2 5" xfId="931" xr:uid="{FB04EAD2-5719-4450-8540-3BD28EB0BDC5}"/>
    <cellStyle name="Normal 8 3 2 6" xfId="2139" xr:uid="{0A7B7805-337F-433A-96D9-D1257230F066}"/>
    <cellStyle name="Normal 8 3 2 7" xfId="3354" xr:uid="{AD4528E2-3E8F-4D61-B71B-5747F72F0DB0}"/>
    <cellStyle name="Normal 8 3 3" xfId="508" xr:uid="{7533B97C-460D-4B8D-80B3-30F08F2DCF76}"/>
    <cellStyle name="Normal 8 3 3 2" xfId="1416" xr:uid="{1472B437-B010-4909-87EE-A277FDB0CF96}"/>
    <cellStyle name="Normal 8 3 3 3" xfId="2622" xr:uid="{79EFC176-6A5B-47D7-A0FD-EF128DC502EE}"/>
    <cellStyle name="Normal 8 3 3 4" xfId="3535" xr:uid="{62BE70B9-FA0B-47CF-9F2A-F15771DC5638}"/>
    <cellStyle name="Normal 8 3 4" xfId="1114" xr:uid="{B102C781-1B1D-4498-B922-3FFE5AF834DD}"/>
    <cellStyle name="Normal 8 3 4 2" xfId="2320" xr:uid="{6287D8CA-F4A1-452A-A7AE-ED2958301CDC}"/>
    <cellStyle name="Normal 8 3 5" xfId="1717" xr:uid="{780D50CE-B297-4884-8364-7621383152D0}"/>
    <cellStyle name="Normal 8 3 5 2" xfId="2923" xr:uid="{361B1916-61B7-4BE1-AC7C-6F58C29D2465}"/>
    <cellStyle name="Normal 8 3 6" xfId="810" xr:uid="{05707047-9F98-4BCE-8318-EB9FEA15EFF5}"/>
    <cellStyle name="Normal 8 3 7" xfId="2018" xr:uid="{0548068A-FABF-4889-879B-D6710E05055A}"/>
    <cellStyle name="Normal 8 3 8" xfId="3233" xr:uid="{E3CD1DF5-D436-44D0-95AD-E5CA214E8D95}"/>
    <cellStyle name="Normal 8 4" xfId="152" xr:uid="{BC90C633-2FFC-4663-9CB6-B3D2B3CE2B1D}"/>
    <cellStyle name="Normal 8 4 2" xfId="313" xr:uid="{1A0C004E-5323-40AA-BBF5-4809974118FC}"/>
    <cellStyle name="Normal 8 4 2 2" xfId="630" xr:uid="{3ED4792B-0F3F-4974-9973-CCCF718C1C48}"/>
    <cellStyle name="Normal 8 4 2 2 2" xfId="1538" xr:uid="{163DED49-8B51-4647-9B68-2920F940EF13}"/>
    <cellStyle name="Normal 8 4 2 2 3" xfId="2744" xr:uid="{FB86520F-44F1-42CB-AC63-2865E1218068}"/>
    <cellStyle name="Normal 8 4 2 2 4" xfId="3657" xr:uid="{F0075D70-8892-4D08-BFF1-FB9724E83FB7}"/>
    <cellStyle name="Normal 8 4 2 3" xfId="1236" xr:uid="{694210B3-7976-4FC8-9EEC-85D62DE1EFAE}"/>
    <cellStyle name="Normal 8 4 2 3 2" xfId="2442" xr:uid="{748776EA-4521-419B-AA4E-7649C74CB134}"/>
    <cellStyle name="Normal 8 4 2 4" xfId="1839" xr:uid="{7E67B45E-4337-494C-AC45-A8416DEB4FA2}"/>
    <cellStyle name="Normal 8 4 2 4 2" xfId="3045" xr:uid="{DC66BBFF-FD32-4853-8B86-AC40EB166162}"/>
    <cellStyle name="Normal 8 4 2 5" xfId="932" xr:uid="{4F1885CE-E3E3-4459-BD5E-825FF05C4A16}"/>
    <cellStyle name="Normal 8 4 2 6" xfId="2140" xr:uid="{D746076F-1C37-4BC8-A2E0-004162F4AB2D}"/>
    <cellStyle name="Normal 8 4 2 7" xfId="3355" xr:uid="{94BFD53F-3F68-45E3-88B0-848DC1AB1B9B}"/>
    <cellStyle name="Normal 8 4 3" xfId="509" xr:uid="{91FB0A85-73FF-4C17-BDF8-8D46080E817C}"/>
    <cellStyle name="Normal 8 4 3 2" xfId="1417" xr:uid="{25CD3691-A598-473B-B21F-A87E99B1164D}"/>
    <cellStyle name="Normal 8 4 3 3" xfId="2623" xr:uid="{552C0440-55B1-4290-B0E2-20FC55F8B5EC}"/>
    <cellStyle name="Normal 8 4 3 4" xfId="3536" xr:uid="{5301D43C-D312-4C56-A01F-292FFAB14FE0}"/>
    <cellStyle name="Normal 8 4 4" xfId="1115" xr:uid="{93567B63-2408-4F54-AB30-9FD6EEFBE51B}"/>
    <cellStyle name="Normal 8 4 4 2" xfId="2321" xr:uid="{5B315057-6934-4FBF-A78A-F190C8F93C2C}"/>
    <cellStyle name="Normal 8 4 5" xfId="1718" xr:uid="{23674B84-4ED4-49F0-AE75-1A77DE553CEE}"/>
    <cellStyle name="Normal 8 4 5 2" xfId="2924" xr:uid="{ACB6FEF5-B9B4-48F9-8640-1603503F8C77}"/>
    <cellStyle name="Normal 8 4 6" xfId="811" xr:uid="{1EDC8C2B-FD89-43C8-9DDB-E3C05F0603DE}"/>
    <cellStyle name="Normal 8 4 7" xfId="2019" xr:uid="{1B6F1B6B-E9EE-4BE1-9E06-2D83FB27F0FB}"/>
    <cellStyle name="Normal 8 4 8" xfId="3234" xr:uid="{3BD57F1C-9BFD-4A6B-9059-DA21B618E4B2}"/>
    <cellStyle name="Normal 8 5" xfId="309" xr:uid="{F6436B7F-CB23-4C5A-9620-5BA09C1CE293}"/>
    <cellStyle name="Normal 8 6" xfId="148" xr:uid="{ABCABFEB-DA3E-4E8C-822C-5561B4BCE01C}"/>
    <cellStyle name="Normal 9" xfId="40" xr:uid="{77672D8C-05CD-4332-8B65-2648DDB58087}"/>
    <cellStyle name="Normal 9 2" xfId="154" xr:uid="{41C5B1A8-79B7-4BE0-B2A7-E7451665801A}"/>
    <cellStyle name="Normal 9 2 2" xfId="155" xr:uid="{4F267028-4558-46B8-AB2D-CFB9A9F979E3}"/>
    <cellStyle name="Normal 9 2 2 2" xfId="316" xr:uid="{84357331-0A9C-4A12-9C0A-70B6D807AF82}"/>
    <cellStyle name="Normal 9 2 2 2 2" xfId="632" xr:uid="{67551BF6-81A3-4CA2-B711-C5A777B58856}"/>
    <cellStyle name="Normal 9 2 2 2 2 2" xfId="1540" xr:uid="{30514AE0-1E31-4B26-8E2E-00F27E73FDDA}"/>
    <cellStyle name="Normal 9 2 2 2 2 3" xfId="2746" xr:uid="{E2D72730-915F-4E5F-9251-91FF50A7B988}"/>
    <cellStyle name="Normal 9 2 2 2 2 4" xfId="3659" xr:uid="{6CD85D07-C6E9-49CD-A0BB-86C6A702B58B}"/>
    <cellStyle name="Normal 9 2 2 2 3" xfId="1238" xr:uid="{2F55C646-E10E-4C26-B9B3-CB4CD4C61443}"/>
    <cellStyle name="Normal 9 2 2 2 3 2" xfId="2444" xr:uid="{483BB5B9-6DC8-4985-94A0-9980B401A3CB}"/>
    <cellStyle name="Normal 9 2 2 2 4" xfId="1841" xr:uid="{52CF8235-5F74-48B4-9016-B95A1B111E0B}"/>
    <cellStyle name="Normal 9 2 2 2 4 2" xfId="3047" xr:uid="{0396C955-8395-4966-97E2-0E8DC0CFAA7E}"/>
    <cellStyle name="Normal 9 2 2 2 5" xfId="934" xr:uid="{D4B00FF4-3CE0-46DD-8E1D-C28532B60354}"/>
    <cellStyle name="Normal 9 2 2 2 6" xfId="2142" xr:uid="{BE00B67F-5712-41CC-991B-720CBC80886A}"/>
    <cellStyle name="Normal 9 2 2 2 7" xfId="3357" xr:uid="{D64B6BC1-0CDA-4084-BD6C-4E627A93451A}"/>
    <cellStyle name="Normal 9 2 2 3" xfId="511" xr:uid="{2664F5E3-9B41-4963-A682-239617544D2B}"/>
    <cellStyle name="Normal 9 2 2 3 2" xfId="1419" xr:uid="{00F0846B-6A28-41DC-9A87-C8707EDF86E0}"/>
    <cellStyle name="Normal 9 2 2 3 3" xfId="2625" xr:uid="{EBC1C142-4942-4588-A3A8-C10D637A7EBE}"/>
    <cellStyle name="Normal 9 2 2 3 4" xfId="3538" xr:uid="{C8AA38F9-1C23-48A0-8C50-36EF70D2D1C8}"/>
    <cellStyle name="Normal 9 2 2 4" xfId="1117" xr:uid="{A510BA65-FD84-4D07-BD6C-2EFA5779DD0A}"/>
    <cellStyle name="Normal 9 2 2 4 2" xfId="2323" xr:uid="{063340E7-49B8-4DBD-93DA-936AE9FEEE98}"/>
    <cellStyle name="Normal 9 2 2 5" xfId="1720" xr:uid="{3E5519A4-84EC-4CFC-A650-C764E6AD05EF}"/>
    <cellStyle name="Normal 9 2 2 5 2" xfId="2926" xr:uid="{84EAD054-70A9-450A-B819-9CB6540AC1C4}"/>
    <cellStyle name="Normal 9 2 2 6" xfId="813" xr:uid="{DBC86FE7-5265-4A6C-8B59-67C47D187BDF}"/>
    <cellStyle name="Normal 9 2 2 7" xfId="2021" xr:uid="{FDA517ED-3D55-475F-908B-5C29E1CFB9AB}"/>
    <cellStyle name="Normal 9 2 2 8" xfId="3236" xr:uid="{272D7FF7-F779-4014-8116-045AB86151C0}"/>
    <cellStyle name="Normal 9 2 3" xfId="315" xr:uid="{DF242A63-76B1-4871-B677-45FD23FA18B9}"/>
    <cellStyle name="Normal 9 2 3 2" xfId="631" xr:uid="{8ED15FB6-B635-45FE-A69D-F91CA9F01EA7}"/>
    <cellStyle name="Normal 9 2 3 2 2" xfId="1539" xr:uid="{9D628283-C45C-4F19-85C6-6491A0DDD052}"/>
    <cellStyle name="Normal 9 2 3 2 3" xfId="2745" xr:uid="{703B801B-D0A9-402B-9247-E474B92149F1}"/>
    <cellStyle name="Normal 9 2 3 2 4" xfId="3658" xr:uid="{C4D6C194-1915-47F3-947A-DAE9898F4758}"/>
    <cellStyle name="Normal 9 2 3 3" xfId="1237" xr:uid="{641D4D93-B501-4B0B-BC8D-79990D32A929}"/>
    <cellStyle name="Normal 9 2 3 3 2" xfId="2443" xr:uid="{A074387A-FEFA-4443-B656-4E3626228AB1}"/>
    <cellStyle name="Normal 9 2 3 4" xfId="1840" xr:uid="{57A3CA7A-5782-48DF-9DA7-3A58E981E119}"/>
    <cellStyle name="Normal 9 2 3 4 2" xfId="3046" xr:uid="{81751C0B-C4FC-494A-AA14-CE1509DC17EB}"/>
    <cellStyle name="Normal 9 2 3 5" xfId="933" xr:uid="{51EC88A6-6311-44B4-BB25-5684B0BC882B}"/>
    <cellStyle name="Normal 9 2 3 6" xfId="2141" xr:uid="{9E8B75D8-6B47-487F-9D5E-8866D7886585}"/>
    <cellStyle name="Normal 9 2 3 7" xfId="3356" xr:uid="{CDC86EB9-F7A9-4C55-8335-BB2F73353247}"/>
    <cellStyle name="Normal 9 2 4" xfId="510" xr:uid="{6BEC6236-5FE9-4209-8AEA-576C74A7E0B6}"/>
    <cellStyle name="Normal 9 2 4 2" xfId="1418" xr:uid="{9A1A69A5-93FF-41D2-A4AF-27E190D0F125}"/>
    <cellStyle name="Normal 9 2 4 3" xfId="2624" xr:uid="{64BFB030-9AC1-4EEA-96D6-729D19C7461D}"/>
    <cellStyle name="Normal 9 2 4 4" xfId="3537" xr:uid="{6F02A2D6-A8C1-4B05-B836-CDFB324D5A74}"/>
    <cellStyle name="Normal 9 2 5" xfId="1116" xr:uid="{22FF3FDA-8540-46A2-9E41-B5E8BEB4BBF6}"/>
    <cellStyle name="Normal 9 2 5 2" xfId="2322" xr:uid="{EA60FD4D-DD04-4D80-A672-6883853A92BE}"/>
    <cellStyle name="Normal 9 2 6" xfId="1719" xr:uid="{D9FBB611-A7ED-4689-AAD7-6BE24059CC0B}"/>
    <cellStyle name="Normal 9 2 6 2" xfId="2925" xr:uid="{9BBC024E-B727-4F07-9F69-6FD2E7AA62BA}"/>
    <cellStyle name="Normal 9 2 7" xfId="812" xr:uid="{720F302E-CD46-4C6B-87BE-BC9E64BADFC0}"/>
    <cellStyle name="Normal 9 2 8" xfId="2020" xr:uid="{1188FB62-9EB3-4B8F-87C1-D590DCE2316A}"/>
    <cellStyle name="Normal 9 2 9" xfId="3235" xr:uid="{E48B2A88-76D4-43A0-B9DF-4877D3EC5FB1}"/>
    <cellStyle name="Normal 9 3" xfId="156" xr:uid="{3471C946-F9DE-4780-8385-51AE14DC462E}"/>
    <cellStyle name="Normal 9 3 2" xfId="317" xr:uid="{C3D758EA-38E5-40D1-9B68-498B40FE455F}"/>
    <cellStyle name="Normal 9 3 2 2" xfId="633" xr:uid="{0434E149-43EA-41E9-906D-3CE8D0589FB1}"/>
    <cellStyle name="Normal 9 3 2 2 2" xfId="1541" xr:uid="{EDECE682-6092-4106-8BD7-C6CD99A7FAFD}"/>
    <cellStyle name="Normal 9 3 2 2 3" xfId="2747" xr:uid="{9ED42056-51B8-4D4D-84AE-2E7856FBDB8D}"/>
    <cellStyle name="Normal 9 3 2 2 4" xfId="3660" xr:uid="{D660A9F6-9EE9-4C51-8982-15ABABC99974}"/>
    <cellStyle name="Normal 9 3 2 3" xfId="1239" xr:uid="{1492321A-DADE-4E73-BD14-E5D74ABCCF2A}"/>
    <cellStyle name="Normal 9 3 2 3 2" xfId="2445" xr:uid="{73E01159-4597-4D02-958E-E316C25B6930}"/>
    <cellStyle name="Normal 9 3 2 4" xfId="1842" xr:uid="{6B77D93B-4EEB-4B9F-9F06-262A8FC03645}"/>
    <cellStyle name="Normal 9 3 2 4 2" xfId="3048" xr:uid="{1FBBBE83-8419-482F-A668-DB03F25BBD96}"/>
    <cellStyle name="Normal 9 3 2 5" xfId="935" xr:uid="{79A8A29D-31D2-4714-9A56-AEBCB1889825}"/>
    <cellStyle name="Normal 9 3 2 6" xfId="2143" xr:uid="{82881672-D914-42F2-819A-98BF8DB67C1F}"/>
    <cellStyle name="Normal 9 3 2 7" xfId="3358" xr:uid="{2F4ADC02-29FA-4BB0-A1DB-28EED39506A2}"/>
    <cellStyle name="Normal 9 3 3" xfId="512" xr:uid="{A9D1F385-9307-4633-B910-497BE38FB433}"/>
    <cellStyle name="Normal 9 3 3 2" xfId="1420" xr:uid="{E62A7EA4-C471-44B0-AFD0-2D35F6B03474}"/>
    <cellStyle name="Normal 9 3 3 3" xfId="2626" xr:uid="{2E7EDF63-F4B5-4A0A-9C64-932BDB19605E}"/>
    <cellStyle name="Normal 9 3 3 4" xfId="3539" xr:uid="{695ADF3B-00DD-4FC7-BD6C-B95DAADF0069}"/>
    <cellStyle name="Normal 9 3 4" xfId="1118" xr:uid="{1368F685-EC56-4157-B505-28B070BD05F9}"/>
    <cellStyle name="Normal 9 3 4 2" xfId="2324" xr:uid="{210E8467-46F1-434B-9346-9938092653A6}"/>
    <cellStyle name="Normal 9 3 5" xfId="1721" xr:uid="{E6392346-791D-4C4C-AD4A-A9E03FBE803F}"/>
    <cellStyle name="Normal 9 3 5 2" xfId="2927" xr:uid="{D2295B0B-535A-4021-AB9C-BB6BE03FE780}"/>
    <cellStyle name="Normal 9 3 6" xfId="814" xr:uid="{76202AAA-C499-4BF3-8AD6-E131669E76C9}"/>
    <cellStyle name="Normal 9 3 7" xfId="2022" xr:uid="{A435FC21-922D-45B2-929B-CD5A48982DEC}"/>
    <cellStyle name="Normal 9 3 8" xfId="3237" xr:uid="{C47F4DA7-9C43-4F1A-984A-A19C09156D0A}"/>
    <cellStyle name="Normal 9 4" xfId="157" xr:uid="{F830139C-7FEF-4616-A396-3C39F529B114}"/>
    <cellStyle name="Normal 9 4 2" xfId="318" xr:uid="{23E37004-FC30-43FD-AC00-91192986D99D}"/>
    <cellStyle name="Normal 9 4 2 2" xfId="634" xr:uid="{6CECA4F8-FA71-40B3-8DAC-5CFBEB0E8741}"/>
    <cellStyle name="Normal 9 4 2 2 2" xfId="1542" xr:uid="{6AEF4D11-62C4-4AAF-B374-C6C22768FBD7}"/>
    <cellStyle name="Normal 9 4 2 2 3" xfId="2748" xr:uid="{E78E6608-E900-490B-9231-E7465325B92F}"/>
    <cellStyle name="Normal 9 4 2 2 4" xfId="3661" xr:uid="{435023C7-F76D-4DC9-AC42-1E09A1310455}"/>
    <cellStyle name="Normal 9 4 2 3" xfId="1240" xr:uid="{89B96B50-2D26-4FD8-9A4B-1ACD2D630889}"/>
    <cellStyle name="Normal 9 4 2 3 2" xfId="2446" xr:uid="{835F5A56-6B2B-4EBE-B68B-06C9BC28CDFD}"/>
    <cellStyle name="Normal 9 4 2 4" xfId="1843" xr:uid="{52982852-D995-4B5D-8B9F-13ECD6DF3564}"/>
    <cellStyle name="Normal 9 4 2 4 2" xfId="3049" xr:uid="{A848F7F3-4956-4D03-AB76-A91B5DF20793}"/>
    <cellStyle name="Normal 9 4 2 5" xfId="936" xr:uid="{029B2696-81C6-448A-A4CC-B3117D3D5FFE}"/>
    <cellStyle name="Normal 9 4 2 6" xfId="2144" xr:uid="{30BB3A3E-1D61-4789-804A-99DA8AF03BAE}"/>
    <cellStyle name="Normal 9 4 2 7" xfId="3359" xr:uid="{CBF1BC6E-ECA4-4018-9FBA-0E090129BEFF}"/>
    <cellStyle name="Normal 9 4 3" xfId="513" xr:uid="{A88BA196-005E-4E59-A366-5BB673DE963E}"/>
    <cellStyle name="Normal 9 4 3 2" xfId="1421" xr:uid="{3C5020D0-F4FE-42C8-9AFD-72AA8CB409DA}"/>
    <cellStyle name="Normal 9 4 3 3" xfId="2627" xr:uid="{5A603780-01F0-45A0-862B-13ABB3525571}"/>
    <cellStyle name="Normal 9 4 3 4" xfId="3540" xr:uid="{59DE03EB-7B8E-466C-BE42-264839A70D5B}"/>
    <cellStyle name="Normal 9 4 4" xfId="1119" xr:uid="{9A1BBA50-A573-4362-8D20-ED01E1D64BBB}"/>
    <cellStyle name="Normal 9 4 4 2" xfId="2325" xr:uid="{CE4F810E-36A4-4EC2-BDC1-20DDDA49458D}"/>
    <cellStyle name="Normal 9 4 5" xfId="1722" xr:uid="{ABAAAD7D-CB38-490C-BD68-F56FE736A354}"/>
    <cellStyle name="Normal 9 4 5 2" xfId="2928" xr:uid="{8C1DB1C8-94F6-4119-ADC0-BDBCA1BCD3AD}"/>
    <cellStyle name="Normal 9 4 6" xfId="815" xr:uid="{076C6CA5-8EAA-40C5-A97E-FEC4156C6016}"/>
    <cellStyle name="Normal 9 4 7" xfId="2023" xr:uid="{345F4447-D82D-4DB1-9CE2-B2916FAE274F}"/>
    <cellStyle name="Normal 9 4 8" xfId="3238" xr:uid="{E1559CB6-1954-4574-BB86-F5BE30737905}"/>
    <cellStyle name="Normal 9 5" xfId="314" xr:uid="{10A5DBF2-253D-4488-8196-0138ADA7C821}"/>
    <cellStyle name="Normal 9 6" xfId="153" xr:uid="{077FFC60-EE62-4492-A60B-3F338599C7A1}"/>
    <cellStyle name="Percentual" xfId="158" xr:uid="{51E1C0AB-6F60-41E8-8DCC-FECD1397A929}"/>
    <cellStyle name="Ponto" xfId="159" xr:uid="{1E14BE5F-3D4E-4A6F-AC3D-43FAA2C94023}"/>
    <cellStyle name="Porcentagem" xfId="41" builtinId="5"/>
    <cellStyle name="Porcentagem 2" xfId="42" xr:uid="{099B0EEA-9BC4-49B7-BAB4-04638D3455A3}"/>
    <cellStyle name="Porcentagem 2 2" xfId="161" xr:uid="{6B9D6B01-9601-4027-9A80-398B4B41CF39}"/>
    <cellStyle name="Porcentagem 2 2 2" xfId="162" xr:uid="{4148E097-902C-4667-9761-1F894068DF91}"/>
    <cellStyle name="Porcentagem 2 2 2 2" xfId="321" xr:uid="{AF4DBAE6-7E42-4F51-9EC0-B98C2652B907}"/>
    <cellStyle name="Porcentagem 2 2 3" xfId="320" xr:uid="{18D6B152-FEEF-41DF-AEF0-2136213F1CD8}"/>
    <cellStyle name="Porcentagem 2 3" xfId="43" xr:uid="{4EAE4C19-02A1-4B92-9656-29398ADD4B0A}"/>
    <cellStyle name="Porcentagem 2 3 10" xfId="3171" xr:uid="{3C4813D1-946A-4901-90B8-4C7732BDABA9}"/>
    <cellStyle name="Porcentagem 2 3 2" xfId="77" xr:uid="{694E3D82-3B67-4FEB-A45C-ED9200C638E3}"/>
    <cellStyle name="Porcentagem 2 3 2 2" xfId="323" xr:uid="{F57995BD-8056-468D-AA50-F73AC44199B0}"/>
    <cellStyle name="Porcentagem 2 3 2 2 2" xfId="636" xr:uid="{3D36A48F-AFAC-4C20-A70F-DD9D3DFD5610}"/>
    <cellStyle name="Porcentagem 2 3 2 2 2 2" xfId="1544" xr:uid="{73C1ACF5-8478-4498-B0DA-FEAB69BFCCC6}"/>
    <cellStyle name="Porcentagem 2 3 2 2 2 3" xfId="2750" xr:uid="{AF4F1351-848F-4F55-B6CD-6C9D3577DDE1}"/>
    <cellStyle name="Porcentagem 2 3 2 2 2 4" xfId="3663" xr:uid="{B3979A63-8009-4883-9031-2FACB1B9751F}"/>
    <cellStyle name="Porcentagem 2 3 2 2 3" xfId="1242" xr:uid="{B878DA70-E287-48AD-9592-F12C79C862DF}"/>
    <cellStyle name="Porcentagem 2 3 2 2 3 2" xfId="2448" xr:uid="{80B9DB9A-40DF-4A07-B149-3135D6685564}"/>
    <cellStyle name="Porcentagem 2 3 2 2 4" xfId="1845" xr:uid="{9610C850-61B8-4B83-BCD7-B4E7F03D4A7E}"/>
    <cellStyle name="Porcentagem 2 3 2 2 4 2" xfId="3051" xr:uid="{A1B25EA2-972E-45FF-8658-56BD713D76D0}"/>
    <cellStyle name="Porcentagem 2 3 2 2 5" xfId="938" xr:uid="{4AFEF2F4-B623-4FEE-A960-32427907D3F9}"/>
    <cellStyle name="Porcentagem 2 3 2 2 6" xfId="2146" xr:uid="{9BC60570-B5B1-4468-80BC-EF106F14369D}"/>
    <cellStyle name="Porcentagem 2 3 2 2 7" xfId="3361" xr:uid="{24D8817A-4B27-440F-8448-67EA985B3EB5}"/>
    <cellStyle name="Porcentagem 2 3 2 3" xfId="163" xr:uid="{605BC1F9-9FC9-4740-911B-B69EE72AF1F8}"/>
    <cellStyle name="Porcentagem 2 3 2 3 2" xfId="514" xr:uid="{95A34868-7D34-4FF2-83E5-0DD09C37B02A}"/>
    <cellStyle name="Porcentagem 2 3 2 3 2 2" xfId="1422" xr:uid="{1DDF1919-8705-48FA-B623-517BA7C39C97}"/>
    <cellStyle name="Porcentagem 2 3 2 3 2 3" xfId="2628" xr:uid="{43264932-9413-4F9C-89E8-53C7603E84AA}"/>
    <cellStyle name="Porcentagem 2 3 2 3 2 4" xfId="3541" xr:uid="{6C89A5FE-69DE-4648-9CF6-D24392F89C7F}"/>
    <cellStyle name="Porcentagem 2 3 2 3 3" xfId="1120" xr:uid="{17EBED34-FEFB-4CB3-B735-EEA433B54A28}"/>
    <cellStyle name="Porcentagem 2 3 2 3 3 2" xfId="2326" xr:uid="{B5288F52-F399-4ECA-85EF-EFDACD3F70E7}"/>
    <cellStyle name="Porcentagem 2 3 2 3 4" xfId="1723" xr:uid="{3C6E85CE-7C5C-433F-8EB2-37197D280D45}"/>
    <cellStyle name="Porcentagem 2 3 2 3 4 2" xfId="2929" xr:uid="{80A60BD9-E028-45B5-A8BF-9471B4B214E9}"/>
    <cellStyle name="Porcentagem 2 3 2 3 5" xfId="816" xr:uid="{51CE9A45-C553-4257-9F2D-F10FFF1726D8}"/>
    <cellStyle name="Porcentagem 2 3 2 3 6" xfId="2024" xr:uid="{01E8DAE8-826C-4367-AAF4-D29466EF5CC8}"/>
    <cellStyle name="Porcentagem 2 3 2 3 7" xfId="3239" xr:uid="{E0D3C633-540E-4268-85C4-3FA67E422CCA}"/>
    <cellStyle name="Porcentagem 2 3 2 4" xfId="468" xr:uid="{C8BEED38-DF23-4E46-B2A3-CAC28A92A800}"/>
    <cellStyle name="Porcentagem 2 3 2 4 2" xfId="1376" xr:uid="{0B0E5D62-071F-48A2-93F9-BC17720DBEBC}"/>
    <cellStyle name="Porcentagem 2 3 2 4 3" xfId="2582" xr:uid="{11357589-318F-422C-B9B0-88AB6A21973C}"/>
    <cellStyle name="Porcentagem 2 3 2 4 4" xfId="3495" xr:uid="{F0B4CC6D-5E23-4918-A2D3-A30F2082ADE8}"/>
    <cellStyle name="Porcentagem 2 3 2 5" xfId="1074" xr:uid="{49C8518C-B4AC-4933-8B63-2FAEEC5BBB49}"/>
    <cellStyle name="Porcentagem 2 3 2 5 2" xfId="2280" xr:uid="{22703C84-8039-48E9-B480-DF005A36D928}"/>
    <cellStyle name="Porcentagem 2 3 2 6" xfId="1677" xr:uid="{A4B95836-9F0E-4EA1-AA4D-72A71000E0DB}"/>
    <cellStyle name="Porcentagem 2 3 2 6 2" xfId="2883" xr:uid="{6ADFAC3C-DFE7-4538-8656-CCBB5B67B7F9}"/>
    <cellStyle name="Porcentagem 2 3 2 7" xfId="770" xr:uid="{99E96E6F-9068-4019-8461-FB9F961D3297}"/>
    <cellStyle name="Porcentagem 2 3 2 8" xfId="1978" xr:uid="{50D6DEE6-9752-4AE8-B3DA-9DFEE9B4C9BA}"/>
    <cellStyle name="Porcentagem 2 3 2 9" xfId="3193" xr:uid="{8C6580F7-2E2E-4C33-BF73-484891044D02}"/>
    <cellStyle name="Porcentagem 2 3 3" xfId="322" xr:uid="{4D9B439B-02D0-4FC8-BA9E-B850C99BE5CC}"/>
    <cellStyle name="Porcentagem 2 3 3 2" xfId="635" xr:uid="{1334DD72-D880-49F0-B905-9BDC714812EE}"/>
    <cellStyle name="Porcentagem 2 3 3 2 2" xfId="1543" xr:uid="{C7F7DD34-D364-4CA8-AC74-F10C9E73080F}"/>
    <cellStyle name="Porcentagem 2 3 3 2 3" xfId="2749" xr:uid="{B0DA0608-4AE9-4F8C-862D-B43BF6E565AE}"/>
    <cellStyle name="Porcentagem 2 3 3 2 4" xfId="3662" xr:uid="{29693674-FD55-4D65-83E0-206E23CC1C01}"/>
    <cellStyle name="Porcentagem 2 3 3 3" xfId="1241" xr:uid="{74C34F92-E579-43F8-B95B-89745DD18D46}"/>
    <cellStyle name="Porcentagem 2 3 3 3 2" xfId="2447" xr:uid="{8F6ADD72-CCC4-4FA7-8146-7BBC020A729A}"/>
    <cellStyle name="Porcentagem 2 3 3 4" xfId="1844" xr:uid="{8DB89843-00C8-46C5-9630-9DE36891455E}"/>
    <cellStyle name="Porcentagem 2 3 3 4 2" xfId="3050" xr:uid="{E5FFF37B-ECFB-4ED8-A0A0-EA055E26E542}"/>
    <cellStyle name="Porcentagem 2 3 3 5" xfId="937" xr:uid="{E8386F55-F6AF-4723-A4A7-E22CA72D393E}"/>
    <cellStyle name="Porcentagem 2 3 3 6" xfId="2145" xr:uid="{5134AF1C-4B3D-4A2C-84F3-F5016DCFB15E}"/>
    <cellStyle name="Porcentagem 2 3 3 7" xfId="3360" xr:uid="{AC1829AC-4E4F-41F1-A593-D448C56EF0F3}"/>
    <cellStyle name="Porcentagem 2 3 4" xfId="82" xr:uid="{3CC79A04-8F4B-42BD-8464-8DDC4E47B3EE}"/>
    <cellStyle name="Porcentagem 2 3 4 2" xfId="472" xr:uid="{32A2A6DB-3EB5-48BE-BFB6-E78BCA72F90D}"/>
    <cellStyle name="Porcentagem 2 3 4 2 2" xfId="1380" xr:uid="{5B81DC62-BE9C-4A45-B4A9-5C08EAE2A6C4}"/>
    <cellStyle name="Porcentagem 2 3 4 2 3" xfId="2586" xr:uid="{1C85C738-6305-44DB-9108-CFD486C351B3}"/>
    <cellStyle name="Porcentagem 2 3 4 2 4" xfId="3499" xr:uid="{7B0B78B4-8639-44AB-A856-33A0563FCDEC}"/>
    <cellStyle name="Porcentagem 2 3 4 3" xfId="1078" xr:uid="{04EAB2C1-ACC8-42A7-9AE4-F7ACBD2DCCF3}"/>
    <cellStyle name="Porcentagem 2 3 4 3 2" xfId="2284" xr:uid="{AD92550A-ED48-49E3-96F6-3A00C7370434}"/>
    <cellStyle name="Porcentagem 2 3 4 4" xfId="1681" xr:uid="{B49A4B59-82CA-474F-B3BB-46633FE1E8FF}"/>
    <cellStyle name="Porcentagem 2 3 4 4 2" xfId="2887" xr:uid="{FEAE60CF-21E3-424F-92A9-DE651BC1B232}"/>
    <cellStyle name="Porcentagem 2 3 4 5" xfId="774" xr:uid="{8516C3CC-D37C-42FF-ACB7-3774912FF71C}"/>
    <cellStyle name="Porcentagem 2 3 4 6" xfId="1982" xr:uid="{1E041AAA-5E36-4438-AB7C-650F475AEE34}"/>
    <cellStyle name="Porcentagem 2 3 4 7" xfId="3197" xr:uid="{C6A2EA64-FEC7-439A-ABC3-384A1AB7D3A4}"/>
    <cellStyle name="Porcentagem 2 3 5" xfId="444" xr:uid="{24F4BAAE-7221-414A-9F75-4119ED24161D}"/>
    <cellStyle name="Porcentagem 2 3 5 2" xfId="1354" xr:uid="{7CD85B38-70E3-45FC-BB15-72E336D3B6CF}"/>
    <cellStyle name="Porcentagem 2 3 5 3" xfId="2560" xr:uid="{1FEFA6B9-8728-406A-B671-A911A6AF2037}"/>
    <cellStyle name="Porcentagem 2 3 5 4" xfId="3473" xr:uid="{D9AC3D92-07F0-4FCE-9D5F-28DF3BDAF4D0}"/>
    <cellStyle name="Porcentagem 2 3 6" xfId="1050" xr:uid="{D74C4D93-A326-487E-B184-B105801CBCCC}"/>
    <cellStyle name="Porcentagem 2 3 6 2" xfId="2258" xr:uid="{A372BFF8-B026-4BDB-AC50-D6834FF26F82}"/>
    <cellStyle name="Porcentagem 2 3 7" xfId="1655" xr:uid="{1BEEF105-2F27-49D7-9F06-6B8323556CB0}"/>
    <cellStyle name="Porcentagem 2 3 7 2" xfId="2861" xr:uid="{F3D3B781-E801-426F-B2C4-64865B8446C6}"/>
    <cellStyle name="Porcentagem 2 3 8" xfId="748" xr:uid="{B1C3631F-3078-4A8E-8DE0-D97DCAA8D7EF}"/>
    <cellStyle name="Porcentagem 2 3 9" xfId="1956" xr:uid="{B514F3B3-6F22-4F84-8EAD-A448AF6EB973}"/>
    <cellStyle name="Porcentagem 2 4" xfId="164" xr:uid="{B18FB4DD-6AC8-4D5F-A540-7BB11375DBB6}"/>
    <cellStyle name="Porcentagem 2 4 2" xfId="324" xr:uid="{83922503-33B3-4637-8712-22733010CE06}"/>
    <cellStyle name="Porcentagem 2 4 2 2" xfId="637" xr:uid="{373F8274-5450-4BE6-8D92-A9934CF859A7}"/>
    <cellStyle name="Porcentagem 2 4 2 2 2" xfId="1545" xr:uid="{EF43EC23-E38D-4902-AA69-82D7CCA6E9B8}"/>
    <cellStyle name="Porcentagem 2 4 2 2 3" xfId="2751" xr:uid="{F850B34E-52D7-429B-A0AD-60B23A2C9344}"/>
    <cellStyle name="Porcentagem 2 4 2 2 4" xfId="3664" xr:uid="{7C1234CD-EA6D-4B65-A9CD-3A238C344948}"/>
    <cellStyle name="Porcentagem 2 4 2 3" xfId="1243" xr:uid="{5B2B1650-21D9-4578-9443-992907E65B9C}"/>
    <cellStyle name="Porcentagem 2 4 2 3 2" xfId="2449" xr:uid="{BBE755E8-1378-44DE-BBBD-7DD11D38467E}"/>
    <cellStyle name="Porcentagem 2 4 2 4" xfId="1846" xr:uid="{A41CF725-6003-430F-8A53-AD39A19AEA76}"/>
    <cellStyle name="Porcentagem 2 4 2 4 2" xfId="3052" xr:uid="{F574BC04-FAFF-4BFB-97B3-A55728CFC590}"/>
    <cellStyle name="Porcentagem 2 4 2 5" xfId="939" xr:uid="{4FEA35CA-A821-4D6E-8771-21ABAA00371F}"/>
    <cellStyle name="Porcentagem 2 4 2 6" xfId="2147" xr:uid="{71D87B4A-58A5-4FA5-8EB3-28B72BBCAA24}"/>
    <cellStyle name="Porcentagem 2 4 2 7" xfId="3362" xr:uid="{DA29C3B3-D1CE-4F9D-B97E-D9B66250CFB6}"/>
    <cellStyle name="Porcentagem 2 4 3" xfId="515" xr:uid="{0583FE27-5FDF-46C9-B503-4DFFD3A8E792}"/>
    <cellStyle name="Porcentagem 2 4 3 2" xfId="1423" xr:uid="{CA84CF39-0C32-492B-AF88-4EF0E2F81B81}"/>
    <cellStyle name="Porcentagem 2 4 3 3" xfId="2629" xr:uid="{37F90AF1-B301-4540-BFF2-385D9C0F973B}"/>
    <cellStyle name="Porcentagem 2 4 3 4" xfId="3542" xr:uid="{17FFCB2C-EADE-4C84-8847-78828EC0E8BB}"/>
    <cellStyle name="Porcentagem 2 4 4" xfId="1121" xr:uid="{9703E1CD-7446-4ACD-B4FA-0F4B802155F1}"/>
    <cellStyle name="Porcentagem 2 4 4 2" xfId="2327" xr:uid="{51838FD9-BB7E-4E19-A5AC-3F462A9B2F18}"/>
    <cellStyle name="Porcentagem 2 4 5" xfId="1724" xr:uid="{967D380A-C172-4309-AB57-562DA6296097}"/>
    <cellStyle name="Porcentagem 2 4 5 2" xfId="2930" xr:uid="{8F00DD21-F5E3-493F-ACD5-25C3B542AF44}"/>
    <cellStyle name="Porcentagem 2 4 6" xfId="817" xr:uid="{F7879202-DB58-420B-861F-3774211788CF}"/>
    <cellStyle name="Porcentagem 2 4 7" xfId="2025" xr:uid="{79CDCC45-7859-4EEC-A67A-52E7995D258E}"/>
    <cellStyle name="Porcentagem 2 4 8" xfId="3240" xr:uid="{834EAC0A-7778-4DBE-A7C1-FCD4E0E9E89D}"/>
    <cellStyle name="Porcentagem 2 5" xfId="165" xr:uid="{838E7785-9135-4406-B5DE-65AE3F8A2F2A}"/>
    <cellStyle name="Porcentagem 2 5 2" xfId="325" xr:uid="{63D50263-772F-4928-BAE9-86358B3379FD}"/>
    <cellStyle name="Porcentagem 2 5 2 2" xfId="638" xr:uid="{861825E4-5843-4BCA-B7C6-31774B8A279C}"/>
    <cellStyle name="Porcentagem 2 5 2 2 2" xfId="1546" xr:uid="{F06BB490-7EFD-49E5-9A06-1D502B2D566C}"/>
    <cellStyle name="Porcentagem 2 5 2 2 3" xfId="2752" xr:uid="{5749878F-377B-4BE8-BCEF-6199B231B884}"/>
    <cellStyle name="Porcentagem 2 5 2 2 4" xfId="3665" xr:uid="{0F20BF06-9AD4-4312-AB87-D76A5B256B80}"/>
    <cellStyle name="Porcentagem 2 5 2 3" xfId="1244" xr:uid="{E2B26944-9DFA-40A0-8395-B3BCEC7A8FC4}"/>
    <cellStyle name="Porcentagem 2 5 2 3 2" xfId="2450" xr:uid="{308F318E-D249-49ED-BBA9-BDDF709C8C9E}"/>
    <cellStyle name="Porcentagem 2 5 2 4" xfId="1847" xr:uid="{2A514C23-B1BF-4854-AA46-613BEA4C9EA0}"/>
    <cellStyle name="Porcentagem 2 5 2 4 2" xfId="3053" xr:uid="{D6C0FA9C-5B5F-46FF-9D5C-DA6DF454F838}"/>
    <cellStyle name="Porcentagem 2 5 2 5" xfId="940" xr:uid="{78A2893C-7E61-4C92-89DD-1A67F41BB7F1}"/>
    <cellStyle name="Porcentagem 2 5 2 6" xfId="2148" xr:uid="{54C87B67-C537-4806-8045-D50DF32A76DF}"/>
    <cellStyle name="Porcentagem 2 5 2 7" xfId="3363" xr:uid="{E520E075-8451-4AD6-9831-066A1126CA2D}"/>
    <cellStyle name="Porcentagem 2 5 3" xfId="516" xr:uid="{EB27777C-3164-48D9-B16A-7D891A50D4B6}"/>
    <cellStyle name="Porcentagem 2 5 3 2" xfId="1424" xr:uid="{5314163D-CEAB-4675-9AF9-AA9D0AE260DA}"/>
    <cellStyle name="Porcentagem 2 5 3 3" xfId="2630" xr:uid="{61D2C5B6-6769-4761-944F-194C724C410F}"/>
    <cellStyle name="Porcentagem 2 5 3 4" xfId="3543" xr:uid="{5D7526D5-BBAD-45E1-80BC-50B714E0DEB9}"/>
    <cellStyle name="Porcentagem 2 5 4" xfId="1122" xr:uid="{74204C33-65B1-4B4B-8334-1B32DF01034A}"/>
    <cellStyle name="Porcentagem 2 5 4 2" xfId="2328" xr:uid="{DB35A3D6-6C5B-4463-8C3C-0D535A8DC67F}"/>
    <cellStyle name="Porcentagem 2 5 5" xfId="1725" xr:uid="{73C6AB08-C30A-4BAE-AB05-7F160D1FD0FA}"/>
    <cellStyle name="Porcentagem 2 5 5 2" xfId="2931" xr:uid="{75364B65-65C3-4819-B9D1-29CF4FD8839F}"/>
    <cellStyle name="Porcentagem 2 5 6" xfId="818" xr:uid="{D4AC14D9-D003-4154-AC45-F0A3A9F0723F}"/>
    <cellStyle name="Porcentagem 2 5 7" xfId="2026" xr:uid="{4658A29A-6BCC-489C-B813-D985F6F6FC5C}"/>
    <cellStyle name="Porcentagem 2 5 8" xfId="3241" xr:uid="{207BBC79-8E73-4D2A-A365-239DA8D18724}"/>
    <cellStyle name="Porcentagem 2 6" xfId="319" xr:uid="{D71EC4B0-6187-4ABA-85E0-D166936F3CC8}"/>
    <cellStyle name="Porcentagem 2 7" xfId="160" xr:uid="{1254523A-73DA-469E-AF11-3F9596D7E9D5}"/>
    <cellStyle name="Porcentagem 3" xfId="44" xr:uid="{B4D408F5-FF66-4ACC-A76B-CB97E0929587}"/>
    <cellStyle name="Porcentagem 3 2" xfId="167" xr:uid="{2EAC2373-81FF-488A-83DC-9F92313C384D}"/>
    <cellStyle name="Porcentagem 3 2 2" xfId="327" xr:uid="{37DF3642-CC5B-4B9C-AFBE-C4E6E170D042}"/>
    <cellStyle name="Porcentagem 3 3" xfId="326" xr:uid="{9B5C88A8-B999-445D-B0CF-85B46381BCC8}"/>
    <cellStyle name="Porcentagem 3 4" xfId="166" xr:uid="{26AFB838-97B3-468D-882A-470A9336DD5B}"/>
    <cellStyle name="Porcentagem 4" xfId="45" xr:uid="{2381411C-A945-4BAB-A43E-49AAE97E15E3}"/>
    <cellStyle name="Porcentagem 4 10" xfId="3172" xr:uid="{1C7B2B2D-627B-4C6E-838C-252BD16EAB17}"/>
    <cellStyle name="Porcentagem 4 2" xfId="169" xr:uid="{892CE8FE-B377-464D-B19E-3622AD79CA85}"/>
    <cellStyle name="Porcentagem 4 2 2" xfId="329" xr:uid="{13225D0E-8206-4499-BB19-2A7C1BE27785}"/>
    <cellStyle name="Porcentagem 4 3" xfId="328" xr:uid="{62B6E103-C704-4125-9C3A-07E22C86549F}"/>
    <cellStyle name="Porcentagem 4 3 2" xfId="639" xr:uid="{FD6B4C78-7543-4724-A80F-18E77098EBB7}"/>
    <cellStyle name="Porcentagem 4 3 2 2" xfId="1547" xr:uid="{2CE8D296-384C-409C-B3D9-B19C893BFE2A}"/>
    <cellStyle name="Porcentagem 4 3 2 3" xfId="2753" xr:uid="{C62BA672-A620-448F-AF1C-FC0498F8BA0C}"/>
    <cellStyle name="Porcentagem 4 3 2 4" xfId="3666" xr:uid="{AA3201BA-EED8-4CB3-B71B-56E9F31AEB50}"/>
    <cellStyle name="Porcentagem 4 3 3" xfId="1245" xr:uid="{DB9FD8E3-3D72-4813-B676-2CA4DE99E9DE}"/>
    <cellStyle name="Porcentagem 4 3 3 2" xfId="2451" xr:uid="{1E94DFB9-7A8A-4B5E-A8E4-16BC9DB7FDB8}"/>
    <cellStyle name="Porcentagem 4 3 4" xfId="1848" xr:uid="{ADB15FB3-1609-4146-A82E-0F4C4BEFFBAB}"/>
    <cellStyle name="Porcentagem 4 3 4 2" xfId="3054" xr:uid="{30ACB777-C5DF-4CB1-8EC9-E0C8953545F5}"/>
    <cellStyle name="Porcentagem 4 3 5" xfId="941" xr:uid="{E92D3604-EB12-4D90-8E93-0A013004483D}"/>
    <cellStyle name="Porcentagem 4 3 6" xfId="2149" xr:uid="{3B47814A-C2A5-4F2D-B3F7-4FACF6AC5080}"/>
    <cellStyle name="Porcentagem 4 3 7" xfId="3364" xr:uid="{872001A6-52E0-4330-A71B-3DED8236ABF3}"/>
    <cellStyle name="Porcentagem 4 4" xfId="168" xr:uid="{A84710E0-8552-43A0-984A-780841EF87B7}"/>
    <cellStyle name="Porcentagem 4 4 2" xfId="517" xr:uid="{277A1130-DC97-467E-AC26-E6B0619EAB8D}"/>
    <cellStyle name="Porcentagem 4 4 2 2" xfId="1425" xr:uid="{0745C282-B5A4-46EC-8C7B-0205E2CD62DE}"/>
    <cellStyle name="Porcentagem 4 4 2 3" xfId="2631" xr:uid="{9CEEE2E4-35ED-4295-8365-D09310312770}"/>
    <cellStyle name="Porcentagem 4 4 2 4" xfId="3544" xr:uid="{4DF32FC6-1DDC-4E0B-9797-D2E4917C5F44}"/>
    <cellStyle name="Porcentagem 4 4 3" xfId="1123" xr:uid="{AA10EEED-08CA-4E4D-A3B3-182EC53C8C9E}"/>
    <cellStyle name="Porcentagem 4 4 3 2" xfId="2329" xr:uid="{5B6C749D-0826-4AA7-81DD-5EA2BDD8D583}"/>
    <cellStyle name="Porcentagem 4 4 4" xfId="1726" xr:uid="{CBCD74F1-BFBD-405F-A497-748EA512DEF4}"/>
    <cellStyle name="Porcentagem 4 4 4 2" xfId="2932" xr:uid="{7EFF1FE2-96F3-4BB0-8D10-A9E2CD58998C}"/>
    <cellStyle name="Porcentagem 4 4 5" xfId="819" xr:uid="{3CC2AC15-B207-4E2B-8EC0-DAA5F591A58F}"/>
    <cellStyle name="Porcentagem 4 4 6" xfId="2027" xr:uid="{13BC161A-CAF5-46A1-8D72-86A31DA38879}"/>
    <cellStyle name="Porcentagem 4 4 7" xfId="3242" xr:uid="{7B801EFB-D2AE-40EB-A2F6-2946ADDB6918}"/>
    <cellStyle name="Porcentagem 4 5" xfId="445" xr:uid="{C70A9633-0190-4D51-BDD0-BD3445A3D1DF}"/>
    <cellStyle name="Porcentagem 4 5 2" xfId="1355" xr:uid="{0F8867AD-9D1C-4753-BE14-E1E0F672BCF6}"/>
    <cellStyle name="Porcentagem 4 5 3" xfId="2561" xr:uid="{D9B13859-7F50-483E-9A04-DAB85CA4DA62}"/>
    <cellStyle name="Porcentagem 4 5 4" xfId="3474" xr:uid="{73F80593-5CAE-4B83-B3A5-2E89A2A4351E}"/>
    <cellStyle name="Porcentagem 4 6" xfId="1051" xr:uid="{CE6E7CA4-30EA-4339-B774-CF444BAFAD52}"/>
    <cellStyle name="Porcentagem 4 6 2" xfId="2259" xr:uid="{FD3E5670-CEF3-4688-8520-2FC004039621}"/>
    <cellStyle name="Porcentagem 4 7" xfId="1656" xr:uid="{DAC82C7B-908F-4E40-8C32-B3CCA9E4C7F3}"/>
    <cellStyle name="Porcentagem 4 7 2" xfId="2862" xr:uid="{7B8FCA22-6E76-4EAC-8962-04C1EC2BDFC5}"/>
    <cellStyle name="Porcentagem 4 8" xfId="749" xr:uid="{FD913902-E076-4622-8848-650A3E0DF35F}"/>
    <cellStyle name="Porcentagem 4 9" xfId="1957" xr:uid="{D2152ACD-D04E-4AC7-AD22-2DCF9252727F}"/>
    <cellStyle name="Porcentagem 5" xfId="46" xr:uid="{D8CD7833-FF8E-49B5-A5FA-ECA83261159E}"/>
    <cellStyle name="Porcentagem 5 2" xfId="330" xr:uid="{E2DAE8E9-D8F9-406B-A065-750F9A322EA6}"/>
    <cellStyle name="Porcentagem 5 3" xfId="170" xr:uid="{7CC4EEB6-6BA7-473A-A2B0-A72B91B94D0E}"/>
    <cellStyle name="Porcentagem 6" xfId="47" xr:uid="{17803266-1D38-4F54-AABD-9393117DFAE1}"/>
    <cellStyle name="Porcentagem 6 2" xfId="331" xr:uid="{D8B1080A-6D4F-423F-8F2C-9497D02AD56D}"/>
    <cellStyle name="Porcentagem 6 3" xfId="171" xr:uid="{4588D849-DE67-44DF-AC63-127EB9337F10}"/>
    <cellStyle name="Porcentagem 7" xfId="48" xr:uid="{59D6CA93-DB57-46E7-8AA0-334A6BFE6239}"/>
    <cellStyle name="Porcentagem 7 2" xfId="332" xr:uid="{C9D71A33-A44D-45C0-A233-DB9147740898}"/>
    <cellStyle name="Porcentagem 7 2 2" xfId="640" xr:uid="{904F5639-5CE2-416D-9698-E53AA8558E60}"/>
    <cellStyle name="Porcentagem 7 2 2 2" xfId="1548" xr:uid="{F2F3F83F-AD72-4771-8E3F-E08246211768}"/>
    <cellStyle name="Porcentagem 7 2 2 3" xfId="2754" xr:uid="{1E95DED3-B7F4-4ECA-AF7A-F640A9F4BC08}"/>
    <cellStyle name="Porcentagem 7 2 2 4" xfId="3667" xr:uid="{DAE225E7-C416-4DB4-BF13-D5F633DE1E64}"/>
    <cellStyle name="Porcentagem 7 2 3" xfId="1246" xr:uid="{CDE5B1D3-E7D3-44A2-A3E9-CFDAE11691A8}"/>
    <cellStyle name="Porcentagem 7 2 3 2" xfId="2452" xr:uid="{D737C847-F069-4B27-B33A-B84A2B9D5F0D}"/>
    <cellStyle name="Porcentagem 7 2 4" xfId="1849" xr:uid="{5D43FC90-295E-4D7D-8A96-3792C59393C6}"/>
    <cellStyle name="Porcentagem 7 2 4 2" xfId="3055" xr:uid="{8CA16DE8-FEDD-403F-8269-02696CE7069B}"/>
    <cellStyle name="Porcentagem 7 2 5" xfId="942" xr:uid="{570C743A-1054-4BA1-A203-2FAF495F4F31}"/>
    <cellStyle name="Porcentagem 7 2 6" xfId="2150" xr:uid="{599E4134-1642-4568-ABCC-04622EDD8650}"/>
    <cellStyle name="Porcentagem 7 2 7" xfId="3365" xr:uid="{72CB82BC-3DCB-4E18-B64E-BFC1B2FF2BA9}"/>
    <cellStyle name="Porcentagem 7 3" xfId="172" xr:uid="{12F39F77-7D75-4199-84C7-67C84C81C343}"/>
    <cellStyle name="Porcentagem 7 3 2" xfId="518" xr:uid="{146400B1-2786-4609-A16D-A4A2956B86A2}"/>
    <cellStyle name="Porcentagem 7 3 2 2" xfId="1426" xr:uid="{03D70188-42C5-4B90-8E32-57EDBF3B0C0D}"/>
    <cellStyle name="Porcentagem 7 3 2 3" xfId="2632" xr:uid="{7B21D35F-2C50-45AB-A01D-C6F6278C297B}"/>
    <cellStyle name="Porcentagem 7 3 2 4" xfId="3545" xr:uid="{0B46C11B-F461-4150-8BAC-54A6F655B52A}"/>
    <cellStyle name="Porcentagem 7 3 3" xfId="1124" xr:uid="{67DBB2B1-FD5A-4FA3-A786-A483EFC66B91}"/>
    <cellStyle name="Porcentagem 7 3 3 2" xfId="2330" xr:uid="{F4141ADD-EBE9-4972-B355-BDC344012A66}"/>
    <cellStyle name="Porcentagem 7 3 4" xfId="1727" xr:uid="{0AE86F77-3C01-4BAA-A7D9-87B3FAF7D620}"/>
    <cellStyle name="Porcentagem 7 3 4 2" xfId="2933" xr:uid="{B59EF2E3-6CD6-45AC-BFDD-3A6F121E7794}"/>
    <cellStyle name="Porcentagem 7 3 5" xfId="820" xr:uid="{1E798ACC-3F5B-4E31-BE34-94B5936A148D}"/>
    <cellStyle name="Porcentagem 7 3 6" xfId="2028" xr:uid="{577BCFC2-1442-4B8A-8D9E-68DF2FFB3326}"/>
    <cellStyle name="Porcentagem 7 3 7" xfId="3243" xr:uid="{8A812C19-B68B-4F44-A0A6-2AECE0E55A83}"/>
    <cellStyle name="Porcentagem 7 4" xfId="446" xr:uid="{E398CE44-0655-4563-9CD0-F37459822F63}"/>
    <cellStyle name="Porcentagem 7 4 2" xfId="1356" xr:uid="{C0F19576-9621-47E4-BA17-6AEC55B7E6F2}"/>
    <cellStyle name="Porcentagem 7 4 3" xfId="2562" xr:uid="{923F1887-A2FA-4ED6-A477-BED8CED299CF}"/>
    <cellStyle name="Porcentagem 7 4 4" xfId="3475" xr:uid="{D35FB9A9-FAAF-4C8E-ACEC-2F2E102B6338}"/>
    <cellStyle name="Porcentagem 7 5" xfId="1052" xr:uid="{82B7DF90-69D0-4CC9-8DA3-01DAA37B4A0C}"/>
    <cellStyle name="Porcentagem 7 5 2" xfId="2260" xr:uid="{321FFF43-705D-475D-AEEC-E4758B75799A}"/>
    <cellStyle name="Porcentagem 7 6" xfId="1657" xr:uid="{DA6B0C98-B3A2-4245-B0C6-4349C1E78379}"/>
    <cellStyle name="Porcentagem 7 6 2" xfId="2863" xr:uid="{A7B5913A-8E0F-4248-8AA8-E5DF05518878}"/>
    <cellStyle name="Porcentagem 7 7" xfId="750" xr:uid="{AF8276F5-F07E-454B-8679-045612F5E56D}"/>
    <cellStyle name="Porcentagem 7 8" xfId="1958" xr:uid="{633E5212-6BA5-41B1-B36B-5378835FDE4D}"/>
    <cellStyle name="Porcentagem 7 9" xfId="3173" xr:uid="{FB07C2F9-7000-4FCF-A2BB-B9645595D3F8}"/>
    <cellStyle name="Porcentagem 8" xfId="49" xr:uid="{482B5DE1-4FCC-42EF-A364-89F733B59F52}"/>
    <cellStyle name="Porcentagem 8 2" xfId="447" xr:uid="{6DDC624D-D680-4E9D-A5E8-CBCE2D829135}"/>
    <cellStyle name="Porcentagem 8 3" xfId="1053" xr:uid="{7D6CED97-CC05-4519-BCC6-BECBAFA09A2B}"/>
    <cellStyle name="Porcentagem 9" xfId="50" xr:uid="{013E3DAC-A267-4223-99B6-75C3B4218786}"/>
    <cellStyle name="Porcentagem 9 2" xfId="448" xr:uid="{19DC3298-FF9E-4757-AE6C-548791AD2B24}"/>
    <cellStyle name="Porcentagem 9 3" xfId="1054" xr:uid="{AD708612-5388-4756-A132-7EB5F3DCFE38}"/>
    <cellStyle name="QUANT_2" xfId="425" xr:uid="{C937D105-F83C-4CDA-A873-C7A093306823}"/>
    <cellStyle name="QUILÔMETRO_2" xfId="51" xr:uid="{2DB9463E-3B07-4551-B054-0A61C1777FC8}"/>
    <cellStyle name="Separador de m" xfId="173" xr:uid="{68E313B0-3061-4846-ABB2-C31C8579AA82}"/>
    <cellStyle name="Separador de milhares 2" xfId="52" xr:uid="{C99C8242-4139-4070-9947-89F72F1C8EB6}"/>
    <cellStyle name="Separador de milhares 2 2" xfId="175" xr:uid="{8FE73E82-0346-4259-9E2F-83FD6068B360}"/>
    <cellStyle name="Separador de milhares 2 2 10" xfId="3245" xr:uid="{9A8B1EB7-E2C2-4512-BC63-D4FE2F2170AF}"/>
    <cellStyle name="Separador de milhares 2 2 2" xfId="176" xr:uid="{C80BC5D4-EEA2-42DD-8015-3A690F789F19}"/>
    <cellStyle name="Separador de milhares 2 2 2 2" xfId="335" xr:uid="{77A9B8A5-44E7-42C4-BBC5-9F7952CB09B6}"/>
    <cellStyle name="Separador de milhares 2 2 2 2 2" xfId="643" xr:uid="{3752C275-3ABC-44D7-959B-D69249EC7791}"/>
    <cellStyle name="Separador de milhares 2 2 2 2 2 2" xfId="1551" xr:uid="{673050FC-A067-40DA-A29C-360A3A5C3B88}"/>
    <cellStyle name="Separador de milhares 2 2 2 2 2 3" xfId="2757" xr:uid="{1DD6A081-A1E2-4A0B-A8D5-913596626B9D}"/>
    <cellStyle name="Separador de milhares 2 2 2 2 2 4" xfId="3670" xr:uid="{0F98CFDB-1179-4260-8ECA-188EC84725A6}"/>
    <cellStyle name="Separador de milhares 2 2 2 2 3" xfId="1249" xr:uid="{5625C805-10B9-4CE3-A1EF-611400BACFE9}"/>
    <cellStyle name="Separador de milhares 2 2 2 2 3 2" xfId="2455" xr:uid="{CEF912D1-9530-4AE8-A8BC-D88DCF8760BC}"/>
    <cellStyle name="Separador de milhares 2 2 2 2 4" xfId="1852" xr:uid="{91E4B3EA-DF75-4C15-B0FF-EB23BDBDE87C}"/>
    <cellStyle name="Separador de milhares 2 2 2 2 4 2" xfId="3058" xr:uid="{167C46CC-EB64-4B5B-8943-910A48D21D9D}"/>
    <cellStyle name="Separador de milhares 2 2 2 2 5" xfId="945" xr:uid="{F54CF5FB-0950-4059-89C3-958B2467C494}"/>
    <cellStyle name="Separador de milhares 2 2 2 2 6" xfId="2153" xr:uid="{390FD6CA-AB63-4C36-925C-16ED8F04B9F2}"/>
    <cellStyle name="Separador de milhares 2 2 2 2 7" xfId="3368" xr:uid="{AF3766BF-F401-407D-B39E-DEE21F375BD1}"/>
    <cellStyle name="Separador de milhares 2 2 2 3" xfId="521" xr:uid="{9A7AD3D5-8C8C-4E16-8E09-5204BDC01F2D}"/>
    <cellStyle name="Separador de milhares 2 2 2 3 2" xfId="1429" xr:uid="{2E48C136-40B7-4E08-832A-4DCCDD5476CF}"/>
    <cellStyle name="Separador de milhares 2 2 2 3 3" xfId="2635" xr:uid="{31C762CD-DCFA-422B-BEA0-07809C15A52E}"/>
    <cellStyle name="Separador de milhares 2 2 2 3 4" xfId="3548" xr:uid="{C95E38B8-3652-4B17-BFAB-C99AF1906142}"/>
    <cellStyle name="Separador de milhares 2 2 2 4" xfId="1127" xr:uid="{CA74A024-A7D1-4857-B68E-4E5E0EA26DE0}"/>
    <cellStyle name="Separador de milhares 2 2 2 4 2" xfId="2333" xr:uid="{0C9F95A1-593C-41FB-B134-4865AAA45288}"/>
    <cellStyle name="Separador de milhares 2 2 2 5" xfId="1730" xr:uid="{836E4CA7-7F3D-46D8-B401-952CDF1B659B}"/>
    <cellStyle name="Separador de milhares 2 2 2 5 2" xfId="2936" xr:uid="{9237D318-8347-474A-A3AA-7777F7499671}"/>
    <cellStyle name="Separador de milhares 2 2 2 6" xfId="823" xr:uid="{AF2978AF-1EC0-4E5B-8C30-339CA2C57D40}"/>
    <cellStyle name="Separador de milhares 2 2 2 7" xfId="2031" xr:uid="{D6484C72-9377-49AB-978C-4605205833AF}"/>
    <cellStyle name="Separador de milhares 2 2 2 8" xfId="3246" xr:uid="{1B362C94-1DAC-4093-AA33-3A73EB679291}"/>
    <cellStyle name="Separador de milhares 2 2 3" xfId="334" xr:uid="{BB8FE723-82F8-48A7-8041-DCFF3FC56BB9}"/>
    <cellStyle name="Separador de milhares 2 2 3 2" xfId="642" xr:uid="{F9B47EC9-E28E-4E5E-AF90-243063C68738}"/>
    <cellStyle name="Separador de milhares 2 2 3 2 2" xfId="1550" xr:uid="{FCE19476-B6DC-483D-A6FF-151BC2ECA747}"/>
    <cellStyle name="Separador de milhares 2 2 3 2 3" xfId="2756" xr:uid="{BD7E47CE-3389-4EC1-BB44-9AA575726BF6}"/>
    <cellStyle name="Separador de milhares 2 2 3 2 4" xfId="3669" xr:uid="{FADE046A-1638-4762-AD71-35865C7E70B1}"/>
    <cellStyle name="Separador de milhares 2 2 3 3" xfId="1248" xr:uid="{1729B529-5518-438C-A789-7E3042E6F098}"/>
    <cellStyle name="Separador de milhares 2 2 3 3 2" xfId="2454" xr:uid="{E9FA39C4-BDB0-4301-BB6C-FCF692DAA330}"/>
    <cellStyle name="Separador de milhares 2 2 3 4" xfId="1851" xr:uid="{AC928540-A4FE-46DE-ACE1-A45AE93278C9}"/>
    <cellStyle name="Separador de milhares 2 2 3 4 2" xfId="3057" xr:uid="{A0C4FBB0-E547-4578-8C97-BC30690EE208}"/>
    <cellStyle name="Separador de milhares 2 2 3 5" xfId="944" xr:uid="{B1FFBEA2-7202-48F4-A316-A2C447F8DF17}"/>
    <cellStyle name="Separador de milhares 2 2 3 6" xfId="2152" xr:uid="{A3B69B9C-9BDC-4BAE-ABD8-D99126C39073}"/>
    <cellStyle name="Separador de milhares 2 2 3 7" xfId="3367" xr:uid="{B9F0E15A-995A-405D-B727-E07F4EF7F59C}"/>
    <cellStyle name="Separador de milhares 2 2 4" xfId="419" xr:uid="{3189A2EA-F89C-4471-A507-B3592EB762EA}"/>
    <cellStyle name="Separador de milhares 2 2 4 2" xfId="727" xr:uid="{54656C0F-301A-4574-8C16-B88DEB3B5486}"/>
    <cellStyle name="Separador de milhares 2 2 4 2 2" xfId="1635" xr:uid="{B7E16903-2DD4-4F57-8905-3226EC7C9633}"/>
    <cellStyle name="Separador de milhares 2 2 4 2 3" xfId="2841" xr:uid="{8EB52832-0D53-4733-822F-A12AFFDD277B}"/>
    <cellStyle name="Separador de milhares 2 2 4 2 4" xfId="3754" xr:uid="{5D21F415-FECF-457D-A02C-C2A540CBE699}"/>
    <cellStyle name="Separador de milhares 2 2 4 3" xfId="1333" xr:uid="{DCC7AF25-9BB5-44BB-B469-1E089CCF9190}"/>
    <cellStyle name="Separador de milhares 2 2 4 3 2" xfId="2539" xr:uid="{874AD673-37C4-4F42-9011-B79C522BDA19}"/>
    <cellStyle name="Separador de milhares 2 2 4 4" xfId="1936" xr:uid="{BDA8BD51-F792-4574-A50F-1881EB3FA733}"/>
    <cellStyle name="Separador de milhares 2 2 4 4 2" xfId="3142" xr:uid="{3F1BDEA5-2C93-4487-A1CD-F25668D590AB}"/>
    <cellStyle name="Separador de milhares 2 2 4 5" xfId="1029" xr:uid="{35210F62-EF1A-4ABB-908F-C6DDA256BE6B}"/>
    <cellStyle name="Separador de milhares 2 2 4 6" xfId="2237" xr:uid="{971C09FF-1704-4088-8C4B-73E99DEFAC04}"/>
    <cellStyle name="Separador de milhares 2 2 4 7" xfId="3452" xr:uid="{48CC5753-2570-4CBB-883F-EFCBD9C5FED3}"/>
    <cellStyle name="Separador de milhares 2 2 5" xfId="520" xr:uid="{B2A6A722-22B8-413D-A386-8B284DFED2BA}"/>
    <cellStyle name="Separador de milhares 2 2 5 2" xfId="1428" xr:uid="{3CC26FE2-C048-4814-9B87-E3B4AA2535F0}"/>
    <cellStyle name="Separador de milhares 2 2 5 3" xfId="2634" xr:uid="{9AD86D0C-9163-421C-A043-19E8924C1D5C}"/>
    <cellStyle name="Separador de milhares 2 2 5 4" xfId="3547" xr:uid="{C884DA3C-92B7-4050-81CD-D24B07700657}"/>
    <cellStyle name="Separador de milhares 2 2 6" xfId="1126" xr:uid="{A6473C66-40E2-48D3-9EF5-F9446AA6E7EA}"/>
    <cellStyle name="Separador de milhares 2 2 6 2" xfId="2332" xr:uid="{55ABA94B-A7C4-45AB-86B8-3935D81B790D}"/>
    <cellStyle name="Separador de milhares 2 2 7" xfId="1729" xr:uid="{AE965E5E-F607-4E68-B7D1-B7421C6CA416}"/>
    <cellStyle name="Separador de milhares 2 2 7 2" xfId="2935" xr:uid="{E58C03DC-0412-4FD6-AF13-63E06652011A}"/>
    <cellStyle name="Separador de milhares 2 2 8" xfId="822" xr:uid="{BB9B0B3E-37E5-4974-B835-958102DC9E6D}"/>
    <cellStyle name="Separador de milhares 2 2 9" xfId="2030" xr:uid="{9572895E-008E-440A-BED3-B9175E431A09}"/>
    <cellStyle name="Separador de milhares 2 3" xfId="177" xr:uid="{CF5EC964-4EDD-40E2-8337-0CFA36DE0CD8}"/>
    <cellStyle name="Separador de milhares 2 3 2" xfId="178" xr:uid="{50A33DB3-1109-43AF-A7F7-66AC20D85909}"/>
    <cellStyle name="Separador de milhares 2 3 2 2" xfId="337" xr:uid="{42BFC4B4-DCF4-46F0-BDBF-3D7B3154A557}"/>
    <cellStyle name="Separador de milhares 2 3 2 2 2" xfId="645" xr:uid="{6BD7C3C5-D66B-44C9-8B2C-6FE248083885}"/>
    <cellStyle name="Separador de milhares 2 3 2 2 2 2" xfId="1553" xr:uid="{8FD3AAAE-0F05-4049-89D4-225AE019F159}"/>
    <cellStyle name="Separador de milhares 2 3 2 2 2 3" xfId="2759" xr:uid="{AF7E3028-CA7E-4E8D-8F28-D4CEC6D22A0B}"/>
    <cellStyle name="Separador de milhares 2 3 2 2 2 4" xfId="3672" xr:uid="{34FE6B8E-2D63-4755-9AD7-3AE28DD871FD}"/>
    <cellStyle name="Separador de milhares 2 3 2 2 3" xfId="1251" xr:uid="{61A76ED4-1630-4947-A267-808C59895BE9}"/>
    <cellStyle name="Separador de milhares 2 3 2 2 3 2" xfId="2457" xr:uid="{51274B00-A2F4-47CB-AD80-10CF5763946C}"/>
    <cellStyle name="Separador de milhares 2 3 2 2 4" xfId="1854" xr:uid="{ABE5E74C-2053-4832-AB76-17505EA5B2D5}"/>
    <cellStyle name="Separador de milhares 2 3 2 2 4 2" xfId="3060" xr:uid="{9FAE0D54-40CD-4761-A294-45CC252273BD}"/>
    <cellStyle name="Separador de milhares 2 3 2 2 5" xfId="947" xr:uid="{C76D5DC2-F70F-446A-B21A-9BFB502FA606}"/>
    <cellStyle name="Separador de milhares 2 3 2 2 6" xfId="2155" xr:uid="{E9A27A9B-599B-42B1-B10C-77D292C598E0}"/>
    <cellStyle name="Separador de milhares 2 3 2 2 7" xfId="3370" xr:uid="{30C7EF46-59A2-41C3-A63A-61262352CD52}"/>
    <cellStyle name="Separador de milhares 2 3 2 3" xfId="523" xr:uid="{E4ADC745-96E5-4E9A-B2E2-CE49910BEA41}"/>
    <cellStyle name="Separador de milhares 2 3 2 3 2" xfId="1431" xr:uid="{2F21AD9D-7E48-494B-B5F0-CBB793441C41}"/>
    <cellStyle name="Separador de milhares 2 3 2 3 3" xfId="2637" xr:uid="{CDC0EF33-3779-44C7-8CAC-FF0D3E417B20}"/>
    <cellStyle name="Separador de milhares 2 3 2 3 4" xfId="3550" xr:uid="{431187ED-5723-43A5-94A4-D977311B9739}"/>
    <cellStyle name="Separador de milhares 2 3 2 4" xfId="1129" xr:uid="{122F1212-F583-47CA-97FB-038B0E3B8A81}"/>
    <cellStyle name="Separador de milhares 2 3 2 4 2" xfId="2335" xr:uid="{3E2A7BE4-6296-47C6-895B-36F8BD1208BF}"/>
    <cellStyle name="Separador de milhares 2 3 2 5" xfId="1732" xr:uid="{A41F9F6C-06C1-4274-9615-F8E656874E04}"/>
    <cellStyle name="Separador de milhares 2 3 2 5 2" xfId="2938" xr:uid="{73BC30F9-D36E-4B2A-9F8F-EB673688C84F}"/>
    <cellStyle name="Separador de milhares 2 3 2 6" xfId="825" xr:uid="{56F21BCF-D2F6-4EC5-BA37-B13FF5C78DA1}"/>
    <cellStyle name="Separador de milhares 2 3 2 7" xfId="2033" xr:uid="{FD35E867-D51B-477C-843A-96E3AAED8717}"/>
    <cellStyle name="Separador de milhares 2 3 2 8" xfId="3248" xr:uid="{F64B5279-56FF-460E-A21E-CF7E11FDAF03}"/>
    <cellStyle name="Separador de milhares 2 3 3" xfId="336" xr:uid="{E6BF86EB-CF79-4942-8840-CF8C67A42988}"/>
    <cellStyle name="Separador de milhares 2 3 3 2" xfId="644" xr:uid="{BFE9136B-FA43-4C83-BB41-A7E7FA45BE35}"/>
    <cellStyle name="Separador de milhares 2 3 3 2 2" xfId="1552" xr:uid="{2CE22DAD-3522-4144-B1D0-FAE88FE4C1AA}"/>
    <cellStyle name="Separador de milhares 2 3 3 2 3" xfId="2758" xr:uid="{56F67BD3-44B2-4ECD-BE2F-577555640FB9}"/>
    <cellStyle name="Separador de milhares 2 3 3 2 4" xfId="3671" xr:uid="{B6CA9AF4-5BC7-4C36-8947-B1FC98F2ECB6}"/>
    <cellStyle name="Separador de milhares 2 3 3 3" xfId="1250" xr:uid="{0E160E93-481F-4B0C-994D-126B838BD8E5}"/>
    <cellStyle name="Separador de milhares 2 3 3 3 2" xfId="2456" xr:uid="{C93D177F-610B-47C1-9165-C9678E9952BC}"/>
    <cellStyle name="Separador de milhares 2 3 3 4" xfId="1853" xr:uid="{435F22F6-37F2-4D91-8700-F63861E06082}"/>
    <cellStyle name="Separador de milhares 2 3 3 4 2" xfId="3059" xr:uid="{39FE4844-0F28-48A1-96AE-F780C14A766D}"/>
    <cellStyle name="Separador de milhares 2 3 3 5" xfId="946" xr:uid="{F65BAFB2-1570-443A-8551-8042353460C0}"/>
    <cellStyle name="Separador de milhares 2 3 3 6" xfId="2154" xr:uid="{BC88D2C6-4226-437C-9F75-50CF807BAA1D}"/>
    <cellStyle name="Separador de milhares 2 3 3 7" xfId="3369" xr:uid="{E6F02D81-5393-4511-AC54-2A7027934A6B}"/>
    <cellStyle name="Separador de milhares 2 3 4" xfId="522" xr:uid="{F5223833-77E8-49C2-BC27-FC9D4C03E612}"/>
    <cellStyle name="Separador de milhares 2 3 4 2" xfId="1430" xr:uid="{7C162A3F-1D5E-45D3-BC6C-C83B15FC57BA}"/>
    <cellStyle name="Separador de milhares 2 3 4 3" xfId="2636" xr:uid="{6ADBAF21-62D8-4E68-B049-4A0785E56D96}"/>
    <cellStyle name="Separador de milhares 2 3 4 4" xfId="3549" xr:uid="{CFE09B45-4937-4746-99BE-69B781407DE5}"/>
    <cellStyle name="Separador de milhares 2 3 5" xfId="1128" xr:uid="{904F0A9B-3915-4F08-A02B-DD3CDB4742CE}"/>
    <cellStyle name="Separador de milhares 2 3 5 2" xfId="2334" xr:uid="{09F0B51A-D8CA-4BB2-A67B-EEED861931C4}"/>
    <cellStyle name="Separador de milhares 2 3 6" xfId="1731" xr:uid="{F754B6E4-7E88-471C-AE15-1B92335ECF50}"/>
    <cellStyle name="Separador de milhares 2 3 6 2" xfId="2937" xr:uid="{00945743-FAB2-44F3-B96F-C44063786004}"/>
    <cellStyle name="Separador de milhares 2 3 7" xfId="824" xr:uid="{B095E6A5-1BB8-40E2-8C3D-51DA09F7FA70}"/>
    <cellStyle name="Separador de milhares 2 3 8" xfId="2032" xr:uid="{7A9207CD-CBC8-49A7-A53E-4A7DB5602F85}"/>
    <cellStyle name="Separador de milhares 2 3 9" xfId="3247" xr:uid="{C2298829-40BC-47CA-A21E-3B27E913C2BD}"/>
    <cellStyle name="Separador de milhares 2 4" xfId="179" xr:uid="{33DC603B-2622-4F3C-8F8D-D4EB357CE499}"/>
    <cellStyle name="Separador de milhares 2 4 2" xfId="180" xr:uid="{0AD78E69-8211-4B91-A749-9DCA9964E3F4}"/>
    <cellStyle name="Separador de milhares 2 4 2 2" xfId="339" xr:uid="{BEE20AFA-01BA-4317-A2E4-CBC15B489452}"/>
    <cellStyle name="Separador de milhares 2 4 2 2 2" xfId="647" xr:uid="{B8290D4B-B4E3-46B4-A964-53036B80147B}"/>
    <cellStyle name="Separador de milhares 2 4 2 2 2 2" xfId="1555" xr:uid="{E4F70A20-C043-41E1-9C90-AF77961342B4}"/>
    <cellStyle name="Separador de milhares 2 4 2 2 2 3" xfId="2761" xr:uid="{110841CC-7623-4899-A705-2D890A161672}"/>
    <cellStyle name="Separador de milhares 2 4 2 2 2 4" xfId="3674" xr:uid="{9503E77B-1470-41A5-9011-705661D0646F}"/>
    <cellStyle name="Separador de milhares 2 4 2 2 3" xfId="1253" xr:uid="{130CE012-AE1D-4896-972D-66191EC015B4}"/>
    <cellStyle name="Separador de milhares 2 4 2 2 3 2" xfId="2459" xr:uid="{09119BB9-7EB9-4925-A820-AE3C1BFDA907}"/>
    <cellStyle name="Separador de milhares 2 4 2 2 4" xfId="1856" xr:uid="{AC6E258C-25D1-44BC-9743-A71A468620E4}"/>
    <cellStyle name="Separador de milhares 2 4 2 2 4 2" xfId="3062" xr:uid="{275FCA0F-1F70-4CC4-B369-AC521971B901}"/>
    <cellStyle name="Separador de milhares 2 4 2 2 5" xfId="949" xr:uid="{1D9389CC-AF0F-44B5-B640-E4D1050CCE73}"/>
    <cellStyle name="Separador de milhares 2 4 2 2 6" xfId="2157" xr:uid="{FD629378-A58E-4CE7-9BA2-C7D9786D8A38}"/>
    <cellStyle name="Separador de milhares 2 4 2 2 7" xfId="3372" xr:uid="{E8B6EF5D-6C45-4049-ACB4-5F34BA6993E8}"/>
    <cellStyle name="Separador de milhares 2 4 2 3" xfId="525" xr:uid="{8DC9C91C-C01A-4049-9BA7-A5B22D136B45}"/>
    <cellStyle name="Separador de milhares 2 4 2 3 2" xfId="1433" xr:uid="{FF1DCE84-9BE9-4934-8600-FC16B967BBF2}"/>
    <cellStyle name="Separador de milhares 2 4 2 3 3" xfId="2639" xr:uid="{E1D303FD-501B-4C06-A8D0-61DB396CBC8E}"/>
    <cellStyle name="Separador de milhares 2 4 2 3 4" xfId="3552" xr:uid="{11909966-F1C1-4438-AF9F-74E894C02919}"/>
    <cellStyle name="Separador de milhares 2 4 2 4" xfId="1131" xr:uid="{C0316170-0964-4EFA-B7BA-478D16BD5889}"/>
    <cellStyle name="Separador de milhares 2 4 2 4 2" xfId="2337" xr:uid="{9D210710-1A7E-4990-902D-F1BFF67F82E3}"/>
    <cellStyle name="Separador de milhares 2 4 2 5" xfId="1734" xr:uid="{F17E06EF-2D6B-444F-B48A-EE9B11697222}"/>
    <cellStyle name="Separador de milhares 2 4 2 5 2" xfId="2940" xr:uid="{CD6C210C-5072-4817-ADD7-9800EA4C2095}"/>
    <cellStyle name="Separador de milhares 2 4 2 6" xfId="827" xr:uid="{715AECB3-DF75-4595-8F96-4449CAC7BC22}"/>
    <cellStyle name="Separador de milhares 2 4 2 7" xfId="2035" xr:uid="{E3BAE0A1-D6D1-4240-A7F9-2F1170643C25}"/>
    <cellStyle name="Separador de milhares 2 4 2 8" xfId="3250" xr:uid="{D12DD3A4-6A4E-4BF2-B1FD-FB91F43C8A97}"/>
    <cellStyle name="Separador de milhares 2 4 3" xfId="338" xr:uid="{A891D491-E445-455F-A100-6EE7350731A9}"/>
    <cellStyle name="Separador de milhares 2 4 3 2" xfId="646" xr:uid="{474F768D-275B-4733-810C-2D9465A99507}"/>
    <cellStyle name="Separador de milhares 2 4 3 2 2" xfId="1554" xr:uid="{191993C1-0500-45AD-AA61-B0BBF0AD6838}"/>
    <cellStyle name="Separador de milhares 2 4 3 2 3" xfId="2760" xr:uid="{336C924C-08DF-43EE-89C9-EC66DDDAC3D3}"/>
    <cellStyle name="Separador de milhares 2 4 3 2 4" xfId="3673" xr:uid="{AFD49F4A-9F63-4143-A91A-27D2EC004F9C}"/>
    <cellStyle name="Separador de milhares 2 4 3 3" xfId="1252" xr:uid="{56CC88D3-D1D4-45F7-B341-9EE379D98892}"/>
    <cellStyle name="Separador de milhares 2 4 3 3 2" xfId="2458" xr:uid="{AB5C6E9B-F4EC-4941-B619-05E0D870F6D6}"/>
    <cellStyle name="Separador de milhares 2 4 3 4" xfId="1855" xr:uid="{00A5207B-F3AF-4A18-B648-91CC258B251D}"/>
    <cellStyle name="Separador de milhares 2 4 3 4 2" xfId="3061" xr:uid="{453A27A2-AA63-4F46-BD26-C2C8C1211301}"/>
    <cellStyle name="Separador de milhares 2 4 3 5" xfId="948" xr:uid="{BD166EA4-D4BA-45D9-89CD-BB59C7D0FB44}"/>
    <cellStyle name="Separador de milhares 2 4 3 6" xfId="2156" xr:uid="{9B38101D-8F65-4BC4-B551-DDA37DEE8344}"/>
    <cellStyle name="Separador de milhares 2 4 3 7" xfId="3371" xr:uid="{39728FFB-F167-4BB1-9B47-8FCC5B41D36F}"/>
    <cellStyle name="Separador de milhares 2 4 4" xfId="524" xr:uid="{F0DBBB9B-C65A-4BC4-9BA6-A2044EC8B658}"/>
    <cellStyle name="Separador de milhares 2 4 4 2" xfId="1432" xr:uid="{CD264C32-D962-4353-B80C-A9D9AA4CF67E}"/>
    <cellStyle name="Separador de milhares 2 4 4 3" xfId="2638" xr:uid="{8970DA5F-9F0B-4F23-929E-03952FC9EA85}"/>
    <cellStyle name="Separador de milhares 2 4 4 4" xfId="3551" xr:uid="{6F426AEE-3FD1-4CCD-8D1B-E60C05D9B79E}"/>
    <cellStyle name="Separador de milhares 2 4 5" xfId="1130" xr:uid="{E1B3DABF-6144-434A-8914-53F151C1B366}"/>
    <cellStyle name="Separador de milhares 2 4 5 2" xfId="2336" xr:uid="{9A513979-E924-4D13-B60E-4983FE4D7D66}"/>
    <cellStyle name="Separador de milhares 2 4 6" xfId="1733" xr:uid="{A5077B72-29AE-4A45-8E36-1C354DBC4972}"/>
    <cellStyle name="Separador de milhares 2 4 6 2" xfId="2939" xr:uid="{AD413EB1-EB7B-4DD0-B6F7-34D3F78D141A}"/>
    <cellStyle name="Separador de milhares 2 4 7" xfId="826" xr:uid="{EFE15E34-FB57-4D70-B58F-13328513D9D9}"/>
    <cellStyle name="Separador de milhares 2 4 8" xfId="2034" xr:uid="{FC354F70-430B-46BC-9164-40EC6B2DB8D3}"/>
    <cellStyle name="Separador de milhares 2 4 9" xfId="3249" xr:uid="{E19DA142-6289-43FA-A7EF-B4B073816BE1}"/>
    <cellStyle name="Separador de milhares 2 5" xfId="333" xr:uid="{DC2B4A1E-F49D-4AD2-A673-BE6B4A39938A}"/>
    <cellStyle name="Separador de milhares 2 5 2" xfId="641" xr:uid="{2B9FB734-61B1-4732-B79F-E4AB7D9DC188}"/>
    <cellStyle name="Separador de milhares 2 5 2 2" xfId="1549" xr:uid="{078A0176-F6CA-425A-8230-34F232DA87AA}"/>
    <cellStyle name="Separador de milhares 2 5 2 3" xfId="2755" xr:uid="{A81437AC-7F7F-41FF-BAF8-34A0B30F0659}"/>
    <cellStyle name="Separador de milhares 2 5 2 4" xfId="3668" xr:uid="{6176F5F2-4EC0-4928-A534-BDE5987542D4}"/>
    <cellStyle name="Separador de milhares 2 5 3" xfId="1247" xr:uid="{A68A1690-960B-4DA9-B27A-31A2909DD3EC}"/>
    <cellStyle name="Separador de milhares 2 5 3 2" xfId="2453" xr:uid="{59C76A6B-8ECC-4076-A785-06906984E0A7}"/>
    <cellStyle name="Separador de milhares 2 5 4" xfId="1850" xr:uid="{09C1A21C-087F-45C6-AD4A-2D7C6A034BD4}"/>
    <cellStyle name="Separador de milhares 2 5 4 2" xfId="3056" xr:uid="{569D7BA0-962D-4D35-9238-B03B787448FE}"/>
    <cellStyle name="Separador de milhares 2 5 5" xfId="943" xr:uid="{6FE3BA8B-3885-4154-A71E-2F95A17E70D0}"/>
    <cellStyle name="Separador de milhares 2 5 6" xfId="2151" xr:uid="{74A3F84D-8B80-4B8D-8C2D-B908C552A7C5}"/>
    <cellStyle name="Separador de milhares 2 5 7" xfId="3366" xr:uid="{025A6C20-BBD1-4290-AECD-C3493A6BD317}"/>
    <cellStyle name="Separador de milhares 2 6" xfId="418" xr:uid="{CB4D2D29-B611-4B03-B808-1644CD94A1FE}"/>
    <cellStyle name="Separador de milhares 2 6 2" xfId="726" xr:uid="{B6D941CF-2364-4713-98A5-399CF82833C7}"/>
    <cellStyle name="Separador de milhares 2 6 2 2" xfId="1634" xr:uid="{91886858-8F3B-4584-86E7-463A591F4BCD}"/>
    <cellStyle name="Separador de milhares 2 6 2 3" xfId="2840" xr:uid="{CE11085D-9771-4BBE-8CF1-1DBC8A4460BA}"/>
    <cellStyle name="Separador de milhares 2 6 2 4" xfId="3753" xr:uid="{D759CAA8-5988-4DE3-9D13-B6C6AD2FC4E2}"/>
    <cellStyle name="Separador de milhares 2 6 3" xfId="1332" xr:uid="{2CF065AA-B957-49FA-8E24-D6992E884B3B}"/>
    <cellStyle name="Separador de milhares 2 6 3 2" xfId="2538" xr:uid="{1E12027E-F27E-43B3-BDA2-4DE61E7218FC}"/>
    <cellStyle name="Separador de milhares 2 6 4" xfId="1935" xr:uid="{1F29CEC4-E9E9-474B-B923-DD3AAD092DF2}"/>
    <cellStyle name="Separador de milhares 2 6 4 2" xfId="3141" xr:uid="{22D5ABC3-3C85-41C3-A3D4-CB73A1D707C4}"/>
    <cellStyle name="Separador de milhares 2 6 5" xfId="1028" xr:uid="{FCAC0604-1FEC-4AFB-90E9-22E285BD029B}"/>
    <cellStyle name="Separador de milhares 2 6 6" xfId="2236" xr:uid="{1C508B8F-EE68-4D15-A7CA-6540A76AF7F7}"/>
    <cellStyle name="Separador de milhares 2 6 7" xfId="3451" xr:uid="{5F30C756-DC50-4841-A8F5-2CD7AD5E1B5F}"/>
    <cellStyle name="Separador de milhares 2 7" xfId="174" xr:uid="{19C53D1D-9814-4AC5-9B9E-4C2EE9EF200E}"/>
    <cellStyle name="Separador de milhares 2 7 2" xfId="519" xr:uid="{4B680762-E976-49A1-8047-D84205A31A3C}"/>
    <cellStyle name="Separador de milhares 2 7 2 2" xfId="1427" xr:uid="{525380E3-E900-4291-AE3E-49D90720F9CA}"/>
    <cellStyle name="Separador de milhares 2 7 2 3" xfId="2633" xr:uid="{B3B53C9A-6DB7-478D-8BA2-10B41A109863}"/>
    <cellStyle name="Separador de milhares 2 7 2 4" xfId="3546" xr:uid="{A734E821-56FB-48C1-8230-7F3391721293}"/>
    <cellStyle name="Separador de milhares 2 7 3" xfId="1125" xr:uid="{43591756-5FA2-43A0-8CC4-DFF2979B968B}"/>
    <cellStyle name="Separador de milhares 2 7 3 2" xfId="2331" xr:uid="{BFDED065-F9F7-4E9B-86F7-BC2FFED90F74}"/>
    <cellStyle name="Separador de milhares 2 7 4" xfId="1728" xr:uid="{7DA9B7FB-B731-4ED0-884F-4F1811DEE524}"/>
    <cellStyle name="Separador de milhares 2 7 4 2" xfId="2934" xr:uid="{CF3C3651-09BC-46F6-8DBA-F188FFBB64C0}"/>
    <cellStyle name="Separador de milhares 2 7 5" xfId="821" xr:uid="{D55E3A79-B963-434B-B54A-16FA46AB33E4}"/>
    <cellStyle name="Separador de milhares 2 7 6" xfId="2029" xr:uid="{6CA06079-AC6E-40AE-A1D8-F420CC56E5ED}"/>
    <cellStyle name="Separador de milhares 2 7 7" xfId="3244" xr:uid="{1311C21F-1B31-47CF-96A6-2D168232167E}"/>
    <cellStyle name="Separador de milhares 3" xfId="53" xr:uid="{46DF2084-2D16-428A-B189-C2E0E67F27FA}"/>
    <cellStyle name="Separador de milhares 3 2" xfId="182" xr:uid="{E205EBE8-C942-4BB2-A4C4-BC73A7D08467}"/>
    <cellStyle name="Separador de milhares 3 2 2" xfId="183" xr:uid="{247219E1-8825-49FC-A2D4-EC4CAACDC0B8}"/>
    <cellStyle name="Separador de milhares 3 2 2 2" xfId="342" xr:uid="{C56B8E2F-95A6-4BB4-AFE2-BB3E3536DC4B}"/>
    <cellStyle name="Separador de milhares 3 2 2 2 2" xfId="650" xr:uid="{1038DC28-B090-4EE7-AE7F-74E2AFB40641}"/>
    <cellStyle name="Separador de milhares 3 2 2 2 2 2" xfId="1558" xr:uid="{A7428D69-61C4-4B27-99C7-1E48E00489AE}"/>
    <cellStyle name="Separador de milhares 3 2 2 2 2 3" xfId="2764" xr:uid="{506201D9-3652-42CC-B19E-D26153EE7983}"/>
    <cellStyle name="Separador de milhares 3 2 2 2 2 4" xfId="3677" xr:uid="{1EBE4DE1-0948-4C28-B944-B5033B10A3F2}"/>
    <cellStyle name="Separador de milhares 3 2 2 2 3" xfId="1256" xr:uid="{3908AD17-026C-43C1-AFEA-014E04EFF355}"/>
    <cellStyle name="Separador de milhares 3 2 2 2 3 2" xfId="2462" xr:uid="{0ED07D17-D908-48D6-8A57-360578313BBF}"/>
    <cellStyle name="Separador de milhares 3 2 2 2 4" xfId="1859" xr:uid="{64F300A1-52FB-46A1-9B9E-B76DEC98907C}"/>
    <cellStyle name="Separador de milhares 3 2 2 2 4 2" xfId="3065" xr:uid="{270315CB-2C91-481C-AA61-9C99F399CAFB}"/>
    <cellStyle name="Separador de milhares 3 2 2 2 5" xfId="952" xr:uid="{11BF375B-10B1-4416-96DC-2AD5A6BA549C}"/>
    <cellStyle name="Separador de milhares 3 2 2 2 6" xfId="2160" xr:uid="{24FDE5A7-0A6C-424B-94E1-C7C9D5052C41}"/>
    <cellStyle name="Separador de milhares 3 2 2 2 7" xfId="3375" xr:uid="{A62909C3-5148-4759-A094-4C6D3B585621}"/>
    <cellStyle name="Separador de milhares 3 2 2 3" xfId="528" xr:uid="{C4B8CC8D-998A-4BFE-9031-3A6EA0AAC8F3}"/>
    <cellStyle name="Separador de milhares 3 2 2 3 2" xfId="1436" xr:uid="{89D8FD7C-87D6-46BD-9B8C-A965DF20D7D3}"/>
    <cellStyle name="Separador de milhares 3 2 2 3 3" xfId="2642" xr:uid="{8A6BC8EA-9503-4485-A795-92379DBFF13B}"/>
    <cellStyle name="Separador de milhares 3 2 2 3 4" xfId="3555" xr:uid="{1FF8C18C-BF35-49BB-9AAB-22926C4C24BE}"/>
    <cellStyle name="Separador de milhares 3 2 2 4" xfId="1134" xr:uid="{BF236BCA-B05D-41D6-A8F3-A374F5F3BC8C}"/>
    <cellStyle name="Separador de milhares 3 2 2 4 2" xfId="2340" xr:uid="{0AD7FE47-6203-4B30-A9FB-6732E287EE56}"/>
    <cellStyle name="Separador de milhares 3 2 2 5" xfId="1737" xr:uid="{22248DB0-6EE7-46A6-8AB2-8CDD7BB1FBB7}"/>
    <cellStyle name="Separador de milhares 3 2 2 5 2" xfId="2943" xr:uid="{3D37BCCE-E30B-4B77-91B5-8FAB0C42A99B}"/>
    <cellStyle name="Separador de milhares 3 2 2 6" xfId="830" xr:uid="{D75AB60F-46CC-46E0-9944-F79375251E95}"/>
    <cellStyle name="Separador de milhares 3 2 2 7" xfId="2038" xr:uid="{423293DF-A9CA-4D90-91A7-DA8A47F2A274}"/>
    <cellStyle name="Separador de milhares 3 2 2 8" xfId="3253" xr:uid="{ABF6E378-5D8B-4CD0-92CC-FCFFBDA166F2}"/>
    <cellStyle name="Separador de milhares 3 2 3" xfId="341" xr:uid="{8ACF870A-CA6F-4748-9D21-8213DA2EB13E}"/>
    <cellStyle name="Separador de milhares 3 2 3 2" xfId="649" xr:uid="{F9ACB2E1-7C41-43B9-97B8-7475BE551B6B}"/>
    <cellStyle name="Separador de milhares 3 2 3 2 2" xfId="1557" xr:uid="{E2D3FBFF-E4D2-431A-893F-7E3BDE150668}"/>
    <cellStyle name="Separador de milhares 3 2 3 2 3" xfId="2763" xr:uid="{B54AD559-3980-4E4E-BD9B-6D0F3677FCB2}"/>
    <cellStyle name="Separador de milhares 3 2 3 2 4" xfId="3676" xr:uid="{8C4A4B35-6AA1-496D-97B7-47B096225958}"/>
    <cellStyle name="Separador de milhares 3 2 3 3" xfId="1255" xr:uid="{7B7B5590-4DAF-4BC2-A39E-809B3A3F0A6D}"/>
    <cellStyle name="Separador de milhares 3 2 3 3 2" xfId="2461" xr:uid="{2FE70258-CC6A-4CEE-8ACF-5FF65EC0F0FE}"/>
    <cellStyle name="Separador de milhares 3 2 3 4" xfId="1858" xr:uid="{05C4D923-939C-45A7-BEDC-14E79F2F539B}"/>
    <cellStyle name="Separador de milhares 3 2 3 4 2" xfId="3064" xr:uid="{C2C0E38C-4407-4395-A2DA-97C45921D826}"/>
    <cellStyle name="Separador de milhares 3 2 3 5" xfId="951" xr:uid="{01D2CF29-1E18-45E8-8CBB-D0C82D265456}"/>
    <cellStyle name="Separador de milhares 3 2 3 6" xfId="2159" xr:uid="{EE5D17D9-D502-430C-B150-3F94C9DEED4E}"/>
    <cellStyle name="Separador de milhares 3 2 3 7" xfId="3374" xr:uid="{B1970318-AF68-4B99-BBF7-68000D7AECD8}"/>
    <cellStyle name="Separador de milhares 3 2 4" xfId="527" xr:uid="{4AB22A69-F31B-48C4-A1FF-AC7E164B0925}"/>
    <cellStyle name="Separador de milhares 3 2 4 2" xfId="1435" xr:uid="{833225D9-7E58-4915-9913-FD4C91034BC9}"/>
    <cellStyle name="Separador de milhares 3 2 4 3" xfId="2641" xr:uid="{CBAE2B48-315D-493F-8D75-055F19A1B9C4}"/>
    <cellStyle name="Separador de milhares 3 2 4 4" xfId="3554" xr:uid="{897241E5-9018-44E3-9C96-E27BF0961B3A}"/>
    <cellStyle name="Separador de milhares 3 2 5" xfId="1133" xr:uid="{6581387A-6584-47DD-A418-351FB31BAB54}"/>
    <cellStyle name="Separador de milhares 3 2 5 2" xfId="2339" xr:uid="{ECD66B3C-6237-42F1-93DF-C8413AA00885}"/>
    <cellStyle name="Separador de milhares 3 2 6" xfId="1736" xr:uid="{4A45632C-4E97-4474-B2AF-B05DB8B23C70}"/>
    <cellStyle name="Separador de milhares 3 2 6 2" xfId="2942" xr:uid="{CF92CFAE-6733-428C-A9CF-3B9AA02EBDFE}"/>
    <cellStyle name="Separador de milhares 3 2 7" xfId="829" xr:uid="{FB900EEC-9B04-4A76-A401-A722B9E5D709}"/>
    <cellStyle name="Separador de milhares 3 2 8" xfId="2037" xr:uid="{91D19CB4-6369-4C3C-BC00-E0895BD9676A}"/>
    <cellStyle name="Separador de milhares 3 2 9" xfId="3252" xr:uid="{0DC1777B-FC5B-4024-BCED-E9BA17E0C3CC}"/>
    <cellStyle name="Separador de milhares 3 3" xfId="340" xr:uid="{0FC29DDC-2D68-4CFA-8049-0956B16392D0}"/>
    <cellStyle name="Separador de milhares 3 3 2" xfId="648" xr:uid="{EECC2284-EA1D-4E77-AD15-49C903DD317D}"/>
    <cellStyle name="Separador de milhares 3 3 2 2" xfId="1556" xr:uid="{4114CC32-2CA8-4D43-AAC1-05C6B32A5F70}"/>
    <cellStyle name="Separador de milhares 3 3 2 3" xfId="2762" xr:uid="{53E76DF7-B1EA-41D4-BB45-451257D247C8}"/>
    <cellStyle name="Separador de milhares 3 3 2 4" xfId="3675" xr:uid="{6A8DA50E-68A3-4E71-A1FE-7EE3AFC5BDE2}"/>
    <cellStyle name="Separador de milhares 3 3 3" xfId="1254" xr:uid="{DE585967-CA90-47F9-84F9-60203B13197D}"/>
    <cellStyle name="Separador de milhares 3 3 3 2" xfId="2460" xr:uid="{5768E109-D2F9-4C71-AEEC-CFC7D59C9253}"/>
    <cellStyle name="Separador de milhares 3 3 4" xfId="1857" xr:uid="{39E8A2AD-0790-495A-B915-147292A2D485}"/>
    <cellStyle name="Separador de milhares 3 3 4 2" xfId="3063" xr:uid="{6BBA5145-E8C2-456F-8F33-7232E43E71AA}"/>
    <cellStyle name="Separador de milhares 3 3 5" xfId="950" xr:uid="{339F86C7-2806-465F-A404-7CBC8BF219C7}"/>
    <cellStyle name="Separador de milhares 3 3 6" xfId="2158" xr:uid="{C3D8C19F-D435-47D0-980C-94A13BC7ED62}"/>
    <cellStyle name="Separador de milhares 3 3 7" xfId="3373" xr:uid="{183C030B-D9B2-45B1-84EB-04AFCED8FE62}"/>
    <cellStyle name="Separador de milhares 3 4" xfId="181" xr:uid="{39178B86-5CFA-4A58-A8D1-09B3067C2546}"/>
    <cellStyle name="Separador de milhares 3 4 2" xfId="526" xr:uid="{F1CBB2E7-9ADE-4469-A103-A0D2701CE9AF}"/>
    <cellStyle name="Separador de milhares 3 4 2 2" xfId="1434" xr:uid="{BE285E6A-427D-4E96-8935-B915492AA5C1}"/>
    <cellStyle name="Separador de milhares 3 4 2 3" xfId="2640" xr:uid="{ECA37A7A-46E8-491B-B17E-8636EE9C191A}"/>
    <cellStyle name="Separador de milhares 3 4 2 4" xfId="3553" xr:uid="{08D05554-A487-4206-A118-E1EE79FA69BF}"/>
    <cellStyle name="Separador de milhares 3 4 3" xfId="1132" xr:uid="{8DC2B7A1-9831-4CB8-B285-D12A42FB5A22}"/>
    <cellStyle name="Separador de milhares 3 4 3 2" xfId="2338" xr:uid="{BC4FF079-D135-4156-8C10-514E83E558FC}"/>
    <cellStyle name="Separador de milhares 3 4 4" xfId="1735" xr:uid="{31FC62FD-C3DB-4C07-BCFF-540446557FD6}"/>
    <cellStyle name="Separador de milhares 3 4 4 2" xfId="2941" xr:uid="{2A6C160D-9CD2-432D-A3AC-04A2A9AC275F}"/>
    <cellStyle name="Separador de milhares 3 4 5" xfId="828" xr:uid="{468E8796-6674-4DBC-A8CB-213F93A0664F}"/>
    <cellStyle name="Separador de milhares 3 4 6" xfId="2036" xr:uid="{29899BBC-5586-47F1-814C-1F52153463E1}"/>
    <cellStyle name="Separador de milhares 3 4 7" xfId="3251" xr:uid="{523D2FC4-8BFE-430A-B482-E03C2EA22320}"/>
    <cellStyle name="Separador de milhares 4" xfId="54" xr:uid="{29856DF2-9746-4300-A1B9-629A424521A7}"/>
    <cellStyle name="Separador de milhares 4 2" xfId="185" xr:uid="{3B044BD2-809A-4313-9865-DDFD28977FEF}"/>
    <cellStyle name="Separador de milhares 4 2 2" xfId="186" xr:uid="{A7AE4C75-7F73-4824-976C-2D59C358DE28}"/>
    <cellStyle name="Separador de milhares 4 2 2 2" xfId="345" xr:uid="{5FF9901B-5FCC-46F5-97E7-0C1D52D8F098}"/>
    <cellStyle name="Separador de milhares 4 2 2 2 2" xfId="653" xr:uid="{AA69B4A8-744E-4A1B-84ED-33F7A2D3DFA0}"/>
    <cellStyle name="Separador de milhares 4 2 2 2 2 2" xfId="1561" xr:uid="{316A7B7B-EA6C-4EC0-B611-F2633F59A1CD}"/>
    <cellStyle name="Separador de milhares 4 2 2 2 2 3" xfId="2767" xr:uid="{5E75AF15-6007-4EA1-ACF4-BFD7FEF54A3B}"/>
    <cellStyle name="Separador de milhares 4 2 2 2 2 4" xfId="3680" xr:uid="{F92DC6C7-D7C6-4754-BB13-CE5122EDE3CA}"/>
    <cellStyle name="Separador de milhares 4 2 2 2 3" xfId="1259" xr:uid="{BEA0B901-6841-492C-AD31-D79B1D9E7689}"/>
    <cellStyle name="Separador de milhares 4 2 2 2 3 2" xfId="2465" xr:uid="{88003F5F-CDB4-4244-8C11-E4D8A6F04B0B}"/>
    <cellStyle name="Separador de milhares 4 2 2 2 4" xfId="1862" xr:uid="{3B1C904E-5595-400B-83D9-A8BEFCF8AA51}"/>
    <cellStyle name="Separador de milhares 4 2 2 2 4 2" xfId="3068" xr:uid="{7728A0A5-AC51-4837-805D-4006DED0801F}"/>
    <cellStyle name="Separador de milhares 4 2 2 2 5" xfId="955" xr:uid="{7A4D3987-076D-47E7-B6DB-E7E4AAF30D87}"/>
    <cellStyle name="Separador de milhares 4 2 2 2 6" xfId="2163" xr:uid="{A25CB7EB-CEBA-43CD-A183-10AE460299E7}"/>
    <cellStyle name="Separador de milhares 4 2 2 2 7" xfId="3378" xr:uid="{0741CA4D-04FC-4B2E-B4C2-720B12F7CEBB}"/>
    <cellStyle name="Separador de milhares 4 2 2 3" xfId="531" xr:uid="{D459E820-F862-4FF8-8BE2-06CD892EF048}"/>
    <cellStyle name="Separador de milhares 4 2 2 3 2" xfId="1439" xr:uid="{87E466EF-DAD7-4245-8E26-379E5EEBF63B}"/>
    <cellStyle name="Separador de milhares 4 2 2 3 3" xfId="2645" xr:uid="{1BEECCA4-9E42-450A-8663-8EED7C96E60E}"/>
    <cellStyle name="Separador de milhares 4 2 2 3 4" xfId="3558" xr:uid="{9392B782-52AD-4407-989F-8D3EB55B29D5}"/>
    <cellStyle name="Separador de milhares 4 2 2 4" xfId="1137" xr:uid="{B80C5A64-6CD2-4A10-8E55-01BB0E326976}"/>
    <cellStyle name="Separador de milhares 4 2 2 4 2" xfId="2343" xr:uid="{81BB346C-6936-4E16-998A-7CF5F7212F59}"/>
    <cellStyle name="Separador de milhares 4 2 2 5" xfId="1740" xr:uid="{8B1C1E1A-8B03-4122-90DF-D304B0AECAB8}"/>
    <cellStyle name="Separador de milhares 4 2 2 5 2" xfId="2946" xr:uid="{93BB95B6-D353-4C1B-AB09-C87159AA62B1}"/>
    <cellStyle name="Separador de milhares 4 2 2 6" xfId="833" xr:uid="{230FE564-D57F-4ED1-9DCB-249BE638C529}"/>
    <cellStyle name="Separador de milhares 4 2 2 7" xfId="2041" xr:uid="{F1601282-86AC-41CF-A39C-DDD1DD132560}"/>
    <cellStyle name="Separador de milhares 4 2 2 8" xfId="3256" xr:uid="{A98C9A44-71F7-4E47-A990-96E447D50DDE}"/>
    <cellStyle name="Separador de milhares 4 2 3" xfId="344" xr:uid="{99CCA8AF-B880-4237-81E1-FFBB05649280}"/>
    <cellStyle name="Separador de milhares 4 2 3 2" xfId="652" xr:uid="{59786351-85B7-4A40-9590-C4D4DF71F41B}"/>
    <cellStyle name="Separador de milhares 4 2 3 2 2" xfId="1560" xr:uid="{2C01FAF8-D372-4AE7-A786-32B8D1628461}"/>
    <cellStyle name="Separador de milhares 4 2 3 2 3" xfId="2766" xr:uid="{C49D9D33-4757-4109-B4CD-493401877D4B}"/>
    <cellStyle name="Separador de milhares 4 2 3 2 4" xfId="3679" xr:uid="{1ADEAEC9-E89D-4CCF-B95C-314E4F1BFE99}"/>
    <cellStyle name="Separador de milhares 4 2 3 3" xfId="1258" xr:uid="{508F2291-3C7A-45C2-91F0-87F8506964E5}"/>
    <cellStyle name="Separador de milhares 4 2 3 3 2" xfId="2464" xr:uid="{50277CEC-F5A3-43B3-9CAA-C0F896C879E8}"/>
    <cellStyle name="Separador de milhares 4 2 3 4" xfId="1861" xr:uid="{2E0CE104-5ACD-4A32-B440-119AEDB5D51E}"/>
    <cellStyle name="Separador de milhares 4 2 3 4 2" xfId="3067" xr:uid="{6A751467-EFD6-407B-B57B-0900CB2FE11E}"/>
    <cellStyle name="Separador de milhares 4 2 3 5" xfId="954" xr:uid="{E3BD5066-50C6-4052-8396-8244E047BE8A}"/>
    <cellStyle name="Separador de milhares 4 2 3 6" xfId="2162" xr:uid="{2DE6116E-CC4C-4347-B9C6-D92F914029DC}"/>
    <cellStyle name="Separador de milhares 4 2 3 7" xfId="3377" xr:uid="{D86B8771-9FC6-4E2B-9034-B8FFE7ECF871}"/>
    <cellStyle name="Separador de milhares 4 2 4" xfId="530" xr:uid="{3F6EDD4A-B015-46DD-9D69-12FB811C353E}"/>
    <cellStyle name="Separador de milhares 4 2 4 2" xfId="1438" xr:uid="{93BD3BE9-A46B-4BB0-A992-88F2AFCE1073}"/>
    <cellStyle name="Separador de milhares 4 2 4 3" xfId="2644" xr:uid="{5D65F1FA-D78D-4648-8248-9FF5F226BAB2}"/>
    <cellStyle name="Separador de milhares 4 2 4 4" xfId="3557" xr:uid="{F0CDC5F9-7A88-4371-BAD1-D9EDC610397E}"/>
    <cellStyle name="Separador de milhares 4 2 5" xfId="1136" xr:uid="{E185DDF9-592B-40D2-B624-04F17F360F15}"/>
    <cellStyle name="Separador de milhares 4 2 5 2" xfId="2342" xr:uid="{B2D5BFCC-3ED6-4E3D-9610-F81B67738DAA}"/>
    <cellStyle name="Separador de milhares 4 2 6" xfId="1739" xr:uid="{BE2986F7-2FED-48BA-84F0-5583D508EF49}"/>
    <cellStyle name="Separador de milhares 4 2 6 2" xfId="2945" xr:uid="{6EB51186-DBD4-4848-B0B2-D4B54B360C00}"/>
    <cellStyle name="Separador de milhares 4 2 7" xfId="832" xr:uid="{B28B8068-E23F-43E5-8F8A-02AEA6C116D2}"/>
    <cellStyle name="Separador de milhares 4 2 8" xfId="2040" xr:uid="{A0484C23-600E-4D4E-BC1C-42FAAC69B3B7}"/>
    <cellStyle name="Separador de milhares 4 2 9" xfId="3255" xr:uid="{34348E83-6EE8-48DE-B8ED-141002D4D54A}"/>
    <cellStyle name="Separador de milhares 4 3" xfId="343" xr:uid="{81478C7F-C8E0-4048-95E9-B36D9F6A65F2}"/>
    <cellStyle name="Separador de milhares 4 3 2" xfId="651" xr:uid="{B573EB6B-7263-4875-A6F2-EC4FA594DCC2}"/>
    <cellStyle name="Separador de milhares 4 3 2 2" xfId="1559" xr:uid="{3701909C-28BD-46BD-AD52-614056159122}"/>
    <cellStyle name="Separador de milhares 4 3 2 3" xfId="2765" xr:uid="{23B6F703-56ED-44E2-812A-AF05FA4DC269}"/>
    <cellStyle name="Separador de milhares 4 3 2 4" xfId="3678" xr:uid="{F093DDE5-1EDF-47DF-AD23-F5480925521C}"/>
    <cellStyle name="Separador de milhares 4 3 3" xfId="1257" xr:uid="{45F0D38D-5B20-434B-85A4-482E29B4C3B0}"/>
    <cellStyle name="Separador de milhares 4 3 3 2" xfId="2463" xr:uid="{4A74D738-7025-4E8E-B2EC-E1F47D39B591}"/>
    <cellStyle name="Separador de milhares 4 3 4" xfId="1860" xr:uid="{328379CF-E095-4AFE-BB7C-5959F9937466}"/>
    <cellStyle name="Separador de milhares 4 3 4 2" xfId="3066" xr:uid="{CA7599D1-59D7-4657-87F9-BFBEFBAAD4EF}"/>
    <cellStyle name="Separador de milhares 4 3 5" xfId="953" xr:uid="{AA8A49E4-17B4-40CA-A2E9-F6D52ECD9905}"/>
    <cellStyle name="Separador de milhares 4 3 6" xfId="2161" xr:uid="{9EBF6CDF-A99C-48FE-8419-5053788D13D2}"/>
    <cellStyle name="Separador de milhares 4 3 7" xfId="3376" xr:uid="{1A4DF1E3-6DCA-40B6-BFBF-57B22EE47BEE}"/>
    <cellStyle name="Separador de milhares 4 4" xfId="184" xr:uid="{956D7D9F-DD83-4514-BB8C-0D6BE244FB5D}"/>
    <cellStyle name="Separador de milhares 4 4 2" xfId="529" xr:uid="{1618E2E5-31CD-43D1-9667-F790457214A3}"/>
    <cellStyle name="Separador de milhares 4 4 2 2" xfId="1437" xr:uid="{43ECD7BE-6ADA-4FB2-AABE-228010DC2BA2}"/>
    <cellStyle name="Separador de milhares 4 4 2 3" xfId="2643" xr:uid="{B05279E8-DF42-4817-8AB5-BC70F80E3115}"/>
    <cellStyle name="Separador de milhares 4 4 2 4" xfId="3556" xr:uid="{658B4D93-12D9-47FB-815A-0AF8B7C75C00}"/>
    <cellStyle name="Separador de milhares 4 4 3" xfId="1135" xr:uid="{C1AA2728-D0ED-4455-9253-A0BCFC646763}"/>
    <cellStyle name="Separador de milhares 4 4 3 2" xfId="2341" xr:uid="{B28ACBED-C1B0-439A-AB2B-345A9D179BA4}"/>
    <cellStyle name="Separador de milhares 4 4 4" xfId="1738" xr:uid="{59F7477E-F7F4-49F2-8106-CE62983E49DA}"/>
    <cellStyle name="Separador de milhares 4 4 4 2" xfId="2944" xr:uid="{52F66953-AC8D-4249-88CD-6540F3621EB0}"/>
    <cellStyle name="Separador de milhares 4 4 5" xfId="831" xr:uid="{EF580395-B0D6-47D2-B36F-E147217FA49C}"/>
    <cellStyle name="Separador de milhares 4 4 6" xfId="2039" xr:uid="{428A5349-5C24-4690-9982-3623A28478EF}"/>
    <cellStyle name="Separador de milhares 4 4 7" xfId="3254" xr:uid="{036B7A11-FCA0-467D-BA54-4ED50A18A02E}"/>
    <cellStyle name="Separador de milhares 7" xfId="187" xr:uid="{425A55BA-C624-4B8C-934C-13E669EE336F}"/>
    <cellStyle name="Separador de milhares 7 2" xfId="188" xr:uid="{1E959897-F8F7-40A9-A5A1-FF009C81ABA8}"/>
    <cellStyle name="Separador de milhares 7 2 2" xfId="347" xr:uid="{7BDF5502-31EE-4D09-98C0-BF9B29C045E1}"/>
    <cellStyle name="Separador de milhares 7 2 2 2" xfId="655" xr:uid="{841ABD85-68FB-4EA2-B406-892DE515A392}"/>
    <cellStyle name="Separador de milhares 7 2 2 2 2" xfId="1563" xr:uid="{4B71C4BF-0875-40A7-89C0-E89ED8CF98BE}"/>
    <cellStyle name="Separador de milhares 7 2 2 2 3" xfId="2769" xr:uid="{5B7FC543-662D-4EE9-9201-76C0F703FAA9}"/>
    <cellStyle name="Separador de milhares 7 2 2 2 4" xfId="3682" xr:uid="{F05FFB35-C790-41CC-98D6-6BEAD134FE79}"/>
    <cellStyle name="Separador de milhares 7 2 2 3" xfId="1261" xr:uid="{D97EB3A3-30E2-4B44-AC24-DF2BBE1B797E}"/>
    <cellStyle name="Separador de milhares 7 2 2 3 2" xfId="2467" xr:uid="{ED8D8AEB-7D7D-4539-AE2D-B1537BDC3D5A}"/>
    <cellStyle name="Separador de milhares 7 2 2 4" xfId="1864" xr:uid="{45CF0924-C70C-4ECC-B381-C4118E8D784B}"/>
    <cellStyle name="Separador de milhares 7 2 2 4 2" xfId="3070" xr:uid="{5ADF5386-9AED-430F-B2C0-BAC878A65002}"/>
    <cellStyle name="Separador de milhares 7 2 2 5" xfId="957" xr:uid="{912099DA-EDC3-49AB-A62F-285B76762239}"/>
    <cellStyle name="Separador de milhares 7 2 2 6" xfId="2165" xr:uid="{0A5AE500-563C-42A4-B5F0-AA89D27DCE16}"/>
    <cellStyle name="Separador de milhares 7 2 2 7" xfId="3380" xr:uid="{1B55FCA1-DB8F-4544-8B33-2B41E154DE4A}"/>
    <cellStyle name="Separador de milhares 7 2 3" xfId="533" xr:uid="{18C9C2FA-17A2-492F-8474-441969C6EF38}"/>
    <cellStyle name="Separador de milhares 7 2 3 2" xfId="1441" xr:uid="{F6B83BF6-1ACA-43E5-8696-94CBF7D521F7}"/>
    <cellStyle name="Separador de milhares 7 2 3 3" xfId="2647" xr:uid="{6F1AB6DD-C6DC-4687-90CE-FA6A349B9815}"/>
    <cellStyle name="Separador de milhares 7 2 3 4" xfId="3560" xr:uid="{D61FC5CE-F9D8-430A-A62A-CB45319D1B03}"/>
    <cellStyle name="Separador de milhares 7 2 4" xfId="1139" xr:uid="{89D4F5F9-6D42-4180-82DF-2B67FA1FA664}"/>
    <cellStyle name="Separador de milhares 7 2 4 2" xfId="2345" xr:uid="{8168CC48-2D39-4F0A-8052-1331A65B40C2}"/>
    <cellStyle name="Separador de milhares 7 2 5" xfId="1742" xr:uid="{A9C3B239-A5F8-42A5-A1EF-BEA758632E28}"/>
    <cellStyle name="Separador de milhares 7 2 5 2" xfId="2948" xr:uid="{C5F9BFEC-BF0D-4F7E-BB42-B17D43E52CD5}"/>
    <cellStyle name="Separador de milhares 7 2 6" xfId="835" xr:uid="{5652656F-55FB-4023-A9B3-EEF8DDE97C52}"/>
    <cellStyle name="Separador de milhares 7 2 7" xfId="2043" xr:uid="{1A0EB29D-B813-4BAC-A16D-D5EFFDDAE29D}"/>
    <cellStyle name="Separador de milhares 7 2 8" xfId="3258" xr:uid="{A59F32B7-02E4-4208-A857-15B2EFA13C7A}"/>
    <cellStyle name="Separador de milhares 7 3" xfId="346" xr:uid="{66BDFED5-D880-4F47-8020-A53830AEB330}"/>
    <cellStyle name="Separador de milhares 7 3 2" xfId="654" xr:uid="{A54195CF-39CB-4EE8-ABD1-F446D615B2D6}"/>
    <cellStyle name="Separador de milhares 7 3 2 2" xfId="1562" xr:uid="{5CFB9451-6197-44A6-8BBC-BDA3633FC3A9}"/>
    <cellStyle name="Separador de milhares 7 3 2 3" xfId="2768" xr:uid="{097D2A59-404B-4EE5-8BAB-E459FBC3F6CB}"/>
    <cellStyle name="Separador de milhares 7 3 2 4" xfId="3681" xr:uid="{19A7F41F-1620-4292-A5B1-5B291FBBB94E}"/>
    <cellStyle name="Separador de milhares 7 3 3" xfId="1260" xr:uid="{AD6D89A6-330D-4B9C-8C44-E6681C4CCE35}"/>
    <cellStyle name="Separador de milhares 7 3 3 2" xfId="2466" xr:uid="{1F9DE800-113A-4B18-AD90-5F03E3FC788B}"/>
    <cellStyle name="Separador de milhares 7 3 4" xfId="1863" xr:uid="{7DE7FE83-8CC0-478A-A7F1-0A07801A9F0F}"/>
    <cellStyle name="Separador de milhares 7 3 4 2" xfId="3069" xr:uid="{4B38C7B0-6837-4A8B-B60E-3BD410ABCE45}"/>
    <cellStyle name="Separador de milhares 7 3 5" xfId="956" xr:uid="{A983B005-CEB7-4142-A1C4-CA389B4328F1}"/>
    <cellStyle name="Separador de milhares 7 3 6" xfId="2164" xr:uid="{52D55013-E270-46E6-B062-9E37821B485E}"/>
    <cellStyle name="Separador de milhares 7 3 7" xfId="3379" xr:uid="{70C034FF-6ABE-4314-8397-C5A071B265A1}"/>
    <cellStyle name="Separador de milhares 7 4" xfId="532" xr:uid="{C7D95EB6-0B92-485A-B026-A67903A9B9CF}"/>
    <cellStyle name="Separador de milhares 7 4 2" xfId="1440" xr:uid="{3093592C-D9C3-4333-BA2A-B92FDE40B438}"/>
    <cellStyle name="Separador de milhares 7 4 3" xfId="2646" xr:uid="{5BF9FF83-CA19-44E7-A940-4797B042E329}"/>
    <cellStyle name="Separador de milhares 7 4 4" xfId="3559" xr:uid="{02220212-D520-4FB4-BC4D-72D143260421}"/>
    <cellStyle name="Separador de milhares 7 5" xfId="1138" xr:uid="{5D007FA2-F234-4AB8-BFF3-ACFB239D9325}"/>
    <cellStyle name="Separador de milhares 7 5 2" xfId="2344" xr:uid="{1DBF1AB6-0680-49A6-93FC-3F23E64F1C09}"/>
    <cellStyle name="Separador de milhares 7 6" xfId="1741" xr:uid="{251C95BA-CCE4-4D24-91F1-A5858A183D74}"/>
    <cellStyle name="Separador de milhares 7 6 2" xfId="2947" xr:uid="{E1827168-4E25-4D04-9AB2-EDFD5F2DAA92}"/>
    <cellStyle name="Separador de milhares 7 7" xfId="834" xr:uid="{5EF12F03-B308-4E08-BA28-EC96F0FF688B}"/>
    <cellStyle name="Separador de milhares 7 8" xfId="2042" xr:uid="{11ADE039-F568-4B97-A915-D8AC72407D78}"/>
    <cellStyle name="Separador de milhares 7 9" xfId="3257" xr:uid="{DFC902C9-A14C-4C82-92EF-27F2A02FF06A}"/>
    <cellStyle name="Título 1 1" xfId="189" xr:uid="{99D0F22D-C5AF-4D5F-9D1A-ACD76DDF04F0}"/>
    <cellStyle name="Titulo1" xfId="190" xr:uid="{3F1C9290-EBC9-45FD-8D43-B64EF161D61E}"/>
    <cellStyle name="Titulo2" xfId="191" xr:uid="{DC15FF06-1486-4F95-B4E7-CBB23BFFD7A8}"/>
    <cellStyle name="Vírgula" xfId="55" builtinId="3"/>
    <cellStyle name="Vírgula 10" xfId="56" xr:uid="{EC1A2C25-3ECD-404F-AA53-E3AD211A96B5}"/>
    <cellStyle name="Vírgula 10 2" xfId="57" xr:uid="{1D0737C3-1F99-422C-ADAB-E888A78245C3}"/>
    <cellStyle name="Vírgula 10 2 2" xfId="195" xr:uid="{F675EC8C-C46C-4C9A-B3FB-B455A25DC11F}"/>
    <cellStyle name="Vírgula 10 2 2 2" xfId="349" xr:uid="{BDDA9013-0E00-424E-9D6D-99A3B658710A}"/>
    <cellStyle name="Vírgula 10 2 2 2 2" xfId="657" xr:uid="{E8F58936-983B-4DC3-87A9-C34C9FBBA4C9}"/>
    <cellStyle name="Vírgula 10 2 2 2 2 2" xfId="1565" xr:uid="{2055FB3C-4BD6-428F-81EB-113591158430}"/>
    <cellStyle name="Vírgula 10 2 2 2 2 3" xfId="2771" xr:uid="{6301EF14-79DA-4169-ACD8-DEA744DEF05E}"/>
    <cellStyle name="Vírgula 10 2 2 2 2 4" xfId="3684" xr:uid="{7926B5C0-876D-4950-9331-2DF2D583815D}"/>
    <cellStyle name="Vírgula 10 2 2 2 3" xfId="1263" xr:uid="{D40331D4-26EC-47C9-A979-2F93AD541040}"/>
    <cellStyle name="Vírgula 10 2 2 2 3 2" xfId="2469" xr:uid="{7A16E77A-61A5-4472-9157-091BF09EB1E8}"/>
    <cellStyle name="Vírgula 10 2 2 2 4" xfId="1866" xr:uid="{0ED84FCF-DB18-4ECA-9D0B-5A63CA222F63}"/>
    <cellStyle name="Vírgula 10 2 2 2 4 2" xfId="3072" xr:uid="{7A5EBA59-E1A6-43B3-AE01-AA46BBB9213B}"/>
    <cellStyle name="Vírgula 10 2 2 2 5" xfId="959" xr:uid="{C3BC62B4-2F7C-44B5-801F-96B436974238}"/>
    <cellStyle name="Vírgula 10 2 2 2 6" xfId="2167" xr:uid="{5B583372-DB39-48BC-8559-C6B579FC7387}"/>
    <cellStyle name="Vírgula 10 2 2 2 7" xfId="3382" xr:uid="{A3958018-6B16-46F1-806B-496753C1FFCA}"/>
    <cellStyle name="Vírgula 10 2 2 3" xfId="537" xr:uid="{9D83BF9F-9888-4B3C-B93B-4B4C3989D356}"/>
    <cellStyle name="Vírgula 10 2 2 3 2" xfId="1445" xr:uid="{25A0CB26-5948-4232-A0EB-21AD74078DE7}"/>
    <cellStyle name="Vírgula 10 2 2 3 3" xfId="2651" xr:uid="{E0917FE7-DE2F-41F1-A735-569FA2A937A2}"/>
    <cellStyle name="Vírgula 10 2 2 3 4" xfId="3564" xr:uid="{14317257-9298-48B0-885B-BBE402DC0617}"/>
    <cellStyle name="Vírgula 10 2 2 4" xfId="1143" xr:uid="{ECC30B66-2A38-4B75-ADA4-3CE5C570B80B}"/>
    <cellStyle name="Vírgula 10 2 2 4 2" xfId="2349" xr:uid="{80AB4127-EF69-4D10-AC8F-5D9F09284C99}"/>
    <cellStyle name="Vírgula 10 2 2 5" xfId="1746" xr:uid="{D88DB645-B557-4118-9756-B31496DC3AFF}"/>
    <cellStyle name="Vírgula 10 2 2 5 2" xfId="2952" xr:uid="{922A02B3-92D1-4C14-AE55-73CA4DD81921}"/>
    <cellStyle name="Vírgula 10 2 2 6" xfId="839" xr:uid="{D0D2678C-934C-4585-8880-6242045B6D72}"/>
    <cellStyle name="Vírgula 10 2 2 7" xfId="2047" xr:uid="{F4B5FF0E-A53C-41CE-9437-79030F451E40}"/>
    <cellStyle name="Vírgula 10 2 2 8" xfId="3262" xr:uid="{BD8DA8FE-37FF-4B70-826B-0C5FD22871EF}"/>
    <cellStyle name="Vírgula 10 2 3" xfId="348" xr:uid="{FAE6D638-A80E-4E12-B76C-F096B31FD27F}"/>
    <cellStyle name="Vírgula 10 2 3 2" xfId="656" xr:uid="{1465E8DA-3DC4-46ED-A114-DC4560E9EE62}"/>
    <cellStyle name="Vírgula 10 2 3 2 2" xfId="1564" xr:uid="{0737FB31-FCB4-40BD-925F-F3674713450A}"/>
    <cellStyle name="Vírgula 10 2 3 2 3" xfId="2770" xr:uid="{A49D8A76-8AFC-434B-B230-A9F96F99D4A3}"/>
    <cellStyle name="Vírgula 10 2 3 2 4" xfId="3683" xr:uid="{FE0D1F54-B688-411B-ABFD-EEE4479B4250}"/>
    <cellStyle name="Vírgula 10 2 3 3" xfId="1262" xr:uid="{58DD70D1-2BD0-40F0-8293-AEAC62405E77}"/>
    <cellStyle name="Vírgula 10 2 3 3 2" xfId="2468" xr:uid="{5AE718CB-DC2B-49B9-9287-A4BBF2019706}"/>
    <cellStyle name="Vírgula 10 2 3 4" xfId="1865" xr:uid="{A3D67A1A-6279-4F44-84F7-1D31FD517A3A}"/>
    <cellStyle name="Vírgula 10 2 3 4 2" xfId="3071" xr:uid="{07A72D21-AE08-4295-AFD0-151B3D7816DA}"/>
    <cellStyle name="Vírgula 10 2 3 5" xfId="958" xr:uid="{A7EF9E14-52F1-4644-AF12-82C8377A56E1}"/>
    <cellStyle name="Vírgula 10 2 3 6" xfId="2166" xr:uid="{906AF2C3-16EA-45D9-A3F8-06F6420EBD68}"/>
    <cellStyle name="Vírgula 10 2 3 7" xfId="3381" xr:uid="{93CF4529-D215-4408-8668-B2C0A163826C}"/>
    <cellStyle name="Vírgula 10 2 4" xfId="194" xr:uid="{7CF14110-7609-4F25-8783-CEB9A44FCF51}"/>
    <cellStyle name="Vírgula 10 2 4 2" xfId="536" xr:uid="{6E7CE54A-3338-4786-8B86-6E5131EDD84D}"/>
    <cellStyle name="Vírgula 10 2 4 2 2" xfId="1444" xr:uid="{96585DDD-4445-4DA9-9488-FD9EBB3B1CF5}"/>
    <cellStyle name="Vírgula 10 2 4 2 3" xfId="2650" xr:uid="{D835A1A2-201D-43F5-8D7C-4170194929EB}"/>
    <cellStyle name="Vírgula 10 2 4 2 4" xfId="3563" xr:uid="{7C1BCDE2-D397-485C-9A71-0D589489808D}"/>
    <cellStyle name="Vírgula 10 2 4 3" xfId="1142" xr:uid="{E74CBFE3-6C48-492B-9421-4F0F705C8A32}"/>
    <cellStyle name="Vírgula 10 2 4 3 2" xfId="2348" xr:uid="{40DE51AB-DC39-47B4-A9A0-3FE00782025F}"/>
    <cellStyle name="Vírgula 10 2 4 4" xfId="1745" xr:uid="{18978900-76EE-4B69-960B-358682C3212D}"/>
    <cellStyle name="Vírgula 10 2 4 4 2" xfId="2951" xr:uid="{2B68FCF8-6F9A-4581-A7E7-BB4912856831}"/>
    <cellStyle name="Vírgula 10 2 4 5" xfId="838" xr:uid="{C20A096B-5A29-4104-BD57-FB00E4A56D39}"/>
    <cellStyle name="Vírgula 10 2 4 6" xfId="2046" xr:uid="{0F91988A-2C01-4C71-85AE-CA8F820BB52E}"/>
    <cellStyle name="Vírgula 10 2 4 7" xfId="3261" xr:uid="{54683F62-229E-41B1-AC32-5F4870BAC4EE}"/>
    <cellStyle name="Vírgula 10 3" xfId="252" xr:uid="{E1D9FF85-7BC8-44F3-8BC2-B33711E0B0B8}"/>
    <cellStyle name="Vírgula 10 3 2" xfId="404" xr:uid="{E6E51976-E5E6-491B-A958-23B977DCAA30}"/>
    <cellStyle name="Vírgula 10 3 2 2" xfId="712" xr:uid="{740DF277-2456-4C65-9CD3-342BEE06768A}"/>
    <cellStyle name="Vírgula 10 3 2 2 2" xfId="1620" xr:uid="{1E830417-FF3D-4E22-B6CD-AF5BCF2ADC2E}"/>
    <cellStyle name="Vírgula 10 3 2 2 3" xfId="2826" xr:uid="{ED31D973-B8C2-46D6-99CF-366BBDD350A0}"/>
    <cellStyle name="Vírgula 10 3 2 2 4" xfId="3739" xr:uid="{0888F9C0-F34B-4A69-AC57-2285E6FA7D83}"/>
    <cellStyle name="Vírgula 10 3 2 3" xfId="1318" xr:uid="{18597608-898E-4E4C-845D-25D98616EE0F}"/>
    <cellStyle name="Vírgula 10 3 2 3 2" xfId="2524" xr:uid="{59A618BA-0AB3-4F3A-B901-E27B5B38D91D}"/>
    <cellStyle name="Vírgula 10 3 2 4" xfId="1921" xr:uid="{7697900A-A850-4073-8450-80F5CD99BD22}"/>
    <cellStyle name="Vírgula 10 3 2 4 2" xfId="3127" xr:uid="{6EF581CF-B4D5-4B14-BA00-7AD134D4333A}"/>
    <cellStyle name="Vírgula 10 3 2 5" xfId="1014" xr:uid="{17C0AE79-DA8A-471A-AB71-109B7A3F958D}"/>
    <cellStyle name="Vírgula 10 3 2 6" xfId="2222" xr:uid="{EFAB03EC-C7B4-4367-B617-4D7EF45F177C}"/>
    <cellStyle name="Vírgula 10 3 2 7" xfId="3437" xr:uid="{98A936CE-3869-4120-8FAA-E652553ED59E}"/>
    <cellStyle name="Vírgula 10 3 3" xfId="592" xr:uid="{6E1F53AD-C0F5-420F-B58A-F0509D899B80}"/>
    <cellStyle name="Vírgula 10 3 3 2" xfId="1500" xr:uid="{AA2EA3FD-BF0A-4B7B-AE9C-EADFA4C63A09}"/>
    <cellStyle name="Vírgula 10 3 3 3" xfId="2706" xr:uid="{8FA9DAB2-30F5-464E-AF15-0A184E531F62}"/>
    <cellStyle name="Vírgula 10 3 3 4" xfId="3619" xr:uid="{120CDE60-0AFD-46E1-AEE9-FC61FEA37E65}"/>
    <cellStyle name="Vírgula 10 3 4" xfId="1198" xr:uid="{82AF6DE5-FB02-4192-A586-CF299D682950}"/>
    <cellStyle name="Vírgula 10 3 4 2" xfId="2404" xr:uid="{0779B967-CB1E-4CF1-8B35-A54029D56FCF}"/>
    <cellStyle name="Vírgula 10 3 5" xfId="1801" xr:uid="{771A22E9-3884-4B6B-BE1C-B2132CF5EC79}"/>
    <cellStyle name="Vírgula 10 3 5 2" xfId="3007" xr:uid="{5E7B6100-1531-41E7-AD40-229B0B171A4B}"/>
    <cellStyle name="Vírgula 10 3 6" xfId="894" xr:uid="{7149EC5C-E561-4456-AC2B-6021A4D7F3A3}"/>
    <cellStyle name="Vírgula 10 3 7" xfId="2102" xr:uid="{B2EE12BC-BD2F-4A09-B086-840E562A615C}"/>
    <cellStyle name="Vírgula 10 3 8" xfId="3317" xr:uid="{AFE45977-48A3-4D19-81DE-13595AEE6D21}"/>
    <cellStyle name="Vírgula 10 4" xfId="193" xr:uid="{973D936F-23F0-4769-958A-FCA6933411C6}"/>
    <cellStyle name="Vírgula 10 4 2" xfId="535" xr:uid="{D7C23B66-D716-4E0D-ACD5-BD41064D4571}"/>
    <cellStyle name="Vírgula 10 4 2 2" xfId="1443" xr:uid="{401875B1-53D2-4800-ACF5-AD8EDC83AED9}"/>
    <cellStyle name="Vírgula 10 4 2 3" xfId="2649" xr:uid="{1314F6F2-D902-4707-BB17-9182AA6B236B}"/>
    <cellStyle name="Vírgula 10 4 2 4" xfId="3562" xr:uid="{D15F9841-4431-4473-93F7-87C793AEDC7D}"/>
    <cellStyle name="Vírgula 10 4 3" xfId="1141" xr:uid="{35B8B8DE-10B0-4858-994D-FC9580E589A3}"/>
    <cellStyle name="Vírgula 10 4 3 2" xfId="2347" xr:uid="{914D40F6-A55E-41FE-8CA2-D7A7C42FFEC8}"/>
    <cellStyle name="Vírgula 10 4 4" xfId="1744" xr:uid="{E55D9514-ADE1-4E61-BE69-C2D888C21559}"/>
    <cellStyle name="Vírgula 10 4 4 2" xfId="2950" xr:uid="{E581375B-BD9D-40B9-A2CC-3C878E5DFB00}"/>
    <cellStyle name="Vírgula 10 4 5" xfId="837" xr:uid="{949FB5A9-5D2A-42EB-9913-916355F59C26}"/>
    <cellStyle name="Vírgula 10 4 6" xfId="2045" xr:uid="{907DE46D-5BC0-492A-A212-E609CD6FD34F}"/>
    <cellStyle name="Vírgula 10 4 7" xfId="3260" xr:uid="{3D9B5141-7579-4374-99A7-D0C3F5BE825E}"/>
    <cellStyle name="Vírgula 11" xfId="255" xr:uid="{68509D1B-6C4C-4CC9-B660-141ADB153493}"/>
    <cellStyle name="Vírgula 11 2" xfId="406" xr:uid="{D1494120-5938-4243-9249-31A939AD77FD}"/>
    <cellStyle name="Vírgula 11 2 2" xfId="714" xr:uid="{34C901DA-A801-4790-BDEB-9120C0D28EFE}"/>
    <cellStyle name="Vírgula 11 2 2 2" xfId="1622" xr:uid="{6FCCF8CC-5BBD-4CFC-872C-4FF0CF1EE3AD}"/>
    <cellStyle name="Vírgula 11 2 2 3" xfId="2828" xr:uid="{1E1091E0-3C4A-4FE1-92B9-2A9E4096A750}"/>
    <cellStyle name="Vírgula 11 2 2 4" xfId="3741" xr:uid="{1DFECFE2-110A-464F-A2F3-40E3DA40E101}"/>
    <cellStyle name="Vírgula 11 2 3" xfId="1320" xr:uid="{1964033D-2E13-4909-8CEB-96539D6ADF41}"/>
    <cellStyle name="Vírgula 11 2 3 2" xfId="2526" xr:uid="{44885009-EDB1-47C2-8320-798E6E1BCC98}"/>
    <cellStyle name="Vírgula 11 2 4" xfId="1923" xr:uid="{6E0C6592-7DC8-4066-B46B-A8DC42F03FB9}"/>
    <cellStyle name="Vírgula 11 2 4 2" xfId="3129" xr:uid="{CF42DEC1-D489-4BC5-969C-4044132E2623}"/>
    <cellStyle name="Vírgula 11 2 5" xfId="1016" xr:uid="{591518DC-97F7-4B97-BA9D-E534B77297F6}"/>
    <cellStyle name="Vírgula 11 2 6" xfId="2224" xr:uid="{163BAF09-6635-4F9F-A0D7-AF7509D87853}"/>
    <cellStyle name="Vírgula 11 2 7" xfId="3439" xr:uid="{BDC677CB-A371-4F56-8DD8-71E571AB190E}"/>
    <cellStyle name="Vírgula 11 3" xfId="594" xr:uid="{E029BDC1-5380-4176-9772-F4DA2A2FAA7B}"/>
    <cellStyle name="Vírgula 11 3 2" xfId="1502" xr:uid="{7E80FBA1-9EA0-45B9-AE31-9E4455FA3D5D}"/>
    <cellStyle name="Vírgula 11 3 3" xfId="2708" xr:uid="{63C30156-5243-4256-84BA-DED57D8EC9F1}"/>
    <cellStyle name="Vírgula 11 3 4" xfId="3621" xr:uid="{4A086E5E-5A9E-4924-9946-CAFB2B028C61}"/>
    <cellStyle name="Vírgula 11 4" xfId="1200" xr:uid="{E9BF6985-25A0-49ED-9387-83E2D8AEF240}"/>
    <cellStyle name="Vírgula 11 4 2" xfId="2406" xr:uid="{BDA66C62-EE6A-4D5C-A360-E75B5265C862}"/>
    <cellStyle name="Vírgula 11 5" xfId="1803" xr:uid="{4E5FF2DB-0195-449A-AD0C-BDCDCD49F929}"/>
    <cellStyle name="Vírgula 11 5 2" xfId="3009" xr:uid="{71917BC6-94BE-4FC1-8DC3-F56A62C1B547}"/>
    <cellStyle name="Vírgula 11 6" xfId="896" xr:uid="{E6F7A402-2C21-458B-8FF3-67D7E2EBE3F2}"/>
    <cellStyle name="Vírgula 11 7" xfId="2104" xr:uid="{C0442A88-F611-4120-A3FA-82CD36AFE786}"/>
    <cellStyle name="Vírgula 11 8" xfId="3319" xr:uid="{E36BDF6E-0B2F-48A4-8F78-A48B7AD2B219}"/>
    <cellStyle name="Vírgula 12" xfId="408" xr:uid="{A4342301-094A-4D05-80A6-AC7428443439}"/>
    <cellStyle name="Vírgula 12 2" xfId="716" xr:uid="{631C9862-8A10-472B-A0FB-581FE62320C6}"/>
    <cellStyle name="Vírgula 12 2 2" xfId="1624" xr:uid="{6940AAAF-27DC-4863-94FE-C64502F4CA81}"/>
    <cellStyle name="Vírgula 12 2 3" xfId="2830" xr:uid="{B15C351B-0400-4ECB-AB21-CFC284CAB56A}"/>
    <cellStyle name="Vírgula 12 2 4" xfId="3743" xr:uid="{2C3E3FB2-8DEF-46A3-83F9-E12285472B7B}"/>
    <cellStyle name="Vírgula 12 3" xfId="1322" xr:uid="{D0BB286C-07FD-4F4A-9ABD-814C6A19BB1E}"/>
    <cellStyle name="Vírgula 12 3 2" xfId="2528" xr:uid="{02E79A41-3A2F-49C5-9DE5-B23CE856B83D}"/>
    <cellStyle name="Vírgula 12 4" xfId="1925" xr:uid="{500D8317-F45F-46C9-B9F0-44378C056000}"/>
    <cellStyle name="Vírgula 12 4 2" xfId="3131" xr:uid="{90BEBF77-3906-4BA9-B591-85C3767CCA83}"/>
    <cellStyle name="Vírgula 12 5" xfId="1018" xr:uid="{8A71E974-B7B7-4824-9B84-DB3DD382674F}"/>
    <cellStyle name="Vírgula 12 6" xfId="2226" xr:uid="{6275E3AA-103E-4C63-B09E-A8CF988F130B}"/>
    <cellStyle name="Vírgula 12 7" xfId="3441" xr:uid="{4B694359-5D2E-4B7C-A1CC-5EC3B06ECD89}"/>
    <cellStyle name="Vírgula 13" xfId="192" xr:uid="{D7615F25-7308-41F6-AE0F-DEE86DE1D028}"/>
    <cellStyle name="Vírgula 13 2" xfId="534" xr:uid="{233911F7-C99D-4FFD-9B4C-6C5E8DF6D2BC}"/>
    <cellStyle name="Vírgula 13 2 2" xfId="1442" xr:uid="{5184EB03-7171-4DFF-B003-8419FB36F687}"/>
    <cellStyle name="Vírgula 13 2 3" xfId="2648" xr:uid="{4E4D40E8-C11C-45FB-8E91-0AE06C686F36}"/>
    <cellStyle name="Vírgula 13 2 4" xfId="3561" xr:uid="{1D861706-8A46-4656-8261-BBAFCC6F6C2F}"/>
    <cellStyle name="Vírgula 13 3" xfId="1140" xr:uid="{0CD69B48-0563-402C-84A9-4A3A8C4023EE}"/>
    <cellStyle name="Vírgula 13 3 2" xfId="2346" xr:uid="{2727B363-F7BC-4B84-9969-1DB355D5E5EB}"/>
    <cellStyle name="Vírgula 13 4" xfId="1743" xr:uid="{7DB827B3-ABB8-44EF-97FE-D915C7F8910F}"/>
    <cellStyle name="Vírgula 13 4 2" xfId="2949" xr:uid="{BF1E0A20-22B9-44CC-84C9-5DDE8EA48A22}"/>
    <cellStyle name="Vírgula 13 5" xfId="836" xr:uid="{3881604B-2E97-4AD2-B613-F507E679685B}"/>
    <cellStyle name="Vírgula 13 6" xfId="2044" xr:uid="{60F5EF71-4E9D-49F0-ABF9-3CBC149C9E93}"/>
    <cellStyle name="Vírgula 13 7" xfId="3259" xr:uid="{3467E4F3-01A3-4DB0-B9B0-8B3EDD7BA08A}"/>
    <cellStyle name="Vírgula 14" xfId="80" xr:uid="{7586CE98-A6D3-47C2-A4C2-4B57CB959BE7}"/>
    <cellStyle name="Vírgula 14 2" xfId="471" xr:uid="{40CDB256-6CE1-474F-BDEA-E80605B2AD55}"/>
    <cellStyle name="Vírgula 14 2 2" xfId="1379" xr:uid="{3E55A3E0-B5D8-4163-9ACD-57AA970A3477}"/>
    <cellStyle name="Vírgula 14 2 3" xfId="2585" xr:uid="{8AF7B247-A3E7-4D95-8CD4-43F733D647BB}"/>
    <cellStyle name="Vírgula 14 2 4" xfId="3498" xr:uid="{1B5636F3-6813-49B1-80A4-749F12CBF9CC}"/>
    <cellStyle name="Vírgula 14 3" xfId="1077" xr:uid="{58B422C3-367E-4275-9669-F0B558CF1AA7}"/>
    <cellStyle name="Vírgula 14 3 2" xfId="2283" xr:uid="{EB8C9B93-1064-4BC4-8C09-1308E793CF03}"/>
    <cellStyle name="Vírgula 14 4" xfId="1680" xr:uid="{DF1BC30F-7834-4229-8D68-8A3D1F206B99}"/>
    <cellStyle name="Vírgula 14 4 2" xfId="2886" xr:uid="{DB525C1A-0D61-466F-9A32-97F7D1B42231}"/>
    <cellStyle name="Vírgula 14 5" xfId="773" xr:uid="{437019F7-0A28-4AC5-A9DF-F08E305861B4}"/>
    <cellStyle name="Vírgula 14 6" xfId="1981" xr:uid="{F9102C67-1451-4AB4-A94E-1EFD372C98AA}"/>
    <cellStyle name="Vírgula 14 7" xfId="3196" xr:uid="{E8C9C698-EC8B-4972-990C-FA0A87EF87CA}"/>
    <cellStyle name="Vírgula 15" xfId="3158" xr:uid="{2246A8E6-3470-4B89-A515-48792C98F6F1}"/>
    <cellStyle name="Vírgula 16" xfId="3770" xr:uid="{1F034BB3-5DBB-4D95-8C06-A9FDD6E374ED}"/>
    <cellStyle name="Vírgula 2" xfId="58" xr:uid="{ACE82702-6F9B-45BE-A1FE-6015CCC942FA}"/>
    <cellStyle name="Vírgula 2 10" xfId="1055" xr:uid="{0EE8367A-3CE0-4018-ACF3-BCD360010A59}"/>
    <cellStyle name="Vírgula 2 10 2" xfId="2261" xr:uid="{CC4CB7B8-5E8B-49B4-8CA7-E1AB8497E329}"/>
    <cellStyle name="Vírgula 2 11" xfId="1658" xr:uid="{95159620-8B8B-4B25-9BC4-96C3F727E8A1}"/>
    <cellStyle name="Vírgula 2 11 2" xfId="2864" xr:uid="{0D172D7F-2BF7-4B7F-87E0-C7AC364D2FCD}"/>
    <cellStyle name="Vírgula 2 12" xfId="751" xr:uid="{034AE001-873E-46BC-857D-3C0C8D153A77}"/>
    <cellStyle name="Vírgula 2 13" xfId="1959" xr:uid="{5A6CF78E-15F4-4039-816F-AB2FC1368EF9}"/>
    <cellStyle name="Vírgula 2 14" xfId="3174" xr:uid="{0A32AA22-EDD4-4E42-8114-2D8FEDD439C4}"/>
    <cellStyle name="Vírgula 2 2" xfId="59" xr:uid="{6908FAF6-8883-4F6C-891C-CB817C83DF50}"/>
    <cellStyle name="Vírgula 2 2 10" xfId="450" xr:uid="{153C319D-F112-4BF3-8B20-33A6F6D4F24A}"/>
    <cellStyle name="Vírgula 2 2 10 2" xfId="1358" xr:uid="{C0FE26C3-5B52-46CF-944F-68C39637405C}"/>
    <cellStyle name="Vírgula 2 2 10 3" xfId="2564" xr:uid="{42BAAFDA-8AA2-4C7D-87EF-A272708951F5}"/>
    <cellStyle name="Vírgula 2 2 10 4" xfId="3477" xr:uid="{E1A998C9-0B0C-48A2-8D02-D2F19E5000AC}"/>
    <cellStyle name="Vírgula 2 2 11" xfId="1056" xr:uid="{CA64C73B-3D34-4FCD-B603-5C94B6E13EFF}"/>
    <cellStyle name="Vírgula 2 2 11 2" xfId="2262" xr:uid="{9208A33C-1237-49DF-8F64-03D84CFC0633}"/>
    <cellStyle name="Vírgula 2 2 12" xfId="1659" xr:uid="{734C3816-A246-441B-87D5-24212FCAA9F4}"/>
    <cellStyle name="Vírgula 2 2 12 2" xfId="2865" xr:uid="{C0729028-8F61-4597-9485-8792FC60A75C}"/>
    <cellStyle name="Vírgula 2 2 13" xfId="752" xr:uid="{D41FE5D5-D16F-4F2E-99CA-E695D5139211}"/>
    <cellStyle name="Vírgula 2 2 14" xfId="1960" xr:uid="{F1480AB7-FA81-4696-B34A-684D05427124}"/>
    <cellStyle name="Vírgula 2 2 15" xfId="3175" xr:uid="{961A30DE-BCDD-43CA-9695-3EB9FEEE0056}"/>
    <cellStyle name="Vírgula 2 2 2" xfId="60" xr:uid="{64BDA467-223C-45F9-9661-E06BE9558FDD}"/>
    <cellStyle name="Vírgula 2 2 2 10" xfId="753" xr:uid="{67DF6240-E512-4566-A5F4-B50EB0D873F5}"/>
    <cellStyle name="Vírgula 2 2 2 11" xfId="1961" xr:uid="{40E72C84-70CA-411C-809C-E798B6DC3C29}"/>
    <cellStyle name="Vírgula 2 2 2 12" xfId="3176" xr:uid="{C77E02B4-0DB5-48E9-A0F2-7E73FE734151}"/>
    <cellStyle name="Vírgula 2 2 2 2" xfId="61" xr:uid="{67DF2A99-4D70-4921-A667-E55344725A18}"/>
    <cellStyle name="Vírgula 2 2 2 2 10" xfId="3177" xr:uid="{D7F33BE8-6043-4108-8E7C-8105EED6D280}"/>
    <cellStyle name="Vírgula 2 2 2 2 2" xfId="353" xr:uid="{079011F2-8E48-4667-82D1-1DBE939A5A9D}"/>
    <cellStyle name="Vírgula 2 2 2 2 2 2" xfId="661" xr:uid="{C9BD51AB-626D-410D-9C40-300D19CCFE07}"/>
    <cellStyle name="Vírgula 2 2 2 2 2 2 2" xfId="1569" xr:uid="{915C6D76-8113-460C-B416-C123E28E023E}"/>
    <cellStyle name="Vírgula 2 2 2 2 2 2 3" xfId="2775" xr:uid="{0C634898-20B6-4BB9-BA61-457A2EFB9180}"/>
    <cellStyle name="Vírgula 2 2 2 2 2 2 4" xfId="3688" xr:uid="{5DCA58A7-B6CC-43BD-9CB8-64951704EC2D}"/>
    <cellStyle name="Vírgula 2 2 2 2 2 3" xfId="1267" xr:uid="{EB30C972-06D6-461F-8DCF-1A781E5D6877}"/>
    <cellStyle name="Vírgula 2 2 2 2 2 3 2" xfId="2473" xr:uid="{85AE5884-7727-49FB-8FF1-22D04F0E2835}"/>
    <cellStyle name="Vírgula 2 2 2 2 2 4" xfId="1870" xr:uid="{96F7DF37-E61E-430E-B0C0-21A948CECAF0}"/>
    <cellStyle name="Vírgula 2 2 2 2 2 4 2" xfId="3076" xr:uid="{761EE05F-DA3A-49CC-AB86-84C866BA36B3}"/>
    <cellStyle name="Vírgula 2 2 2 2 2 5" xfId="963" xr:uid="{B37D7766-74B7-47F6-AD19-B990E6F4EB1F}"/>
    <cellStyle name="Vírgula 2 2 2 2 2 6" xfId="2171" xr:uid="{C7F93272-1D3E-4450-A2FF-AE4F14B44290}"/>
    <cellStyle name="Vírgula 2 2 2 2 2 7" xfId="3386" xr:uid="{34A71C1B-D9A2-4D5F-8273-014D8A67EAB1}"/>
    <cellStyle name="Vírgula 2 2 2 2 3" xfId="429" xr:uid="{053FFAF6-04A3-4E4D-9581-51DDEC1A4A24}"/>
    <cellStyle name="Vírgula 2 2 2 2 3 2" xfId="736" xr:uid="{1DDED98F-0013-45CE-AABE-E6DED20FBE40}"/>
    <cellStyle name="Vírgula 2 2 2 2 3 2 2" xfId="1644" xr:uid="{BF7C3759-A250-4CA4-9592-AA2EE8D6EA43}"/>
    <cellStyle name="Vírgula 2 2 2 2 3 2 3" xfId="2850" xr:uid="{0C95A240-7C12-405C-BC9D-8CAB7D966D5E}"/>
    <cellStyle name="Vírgula 2 2 2 2 3 2 4" xfId="3763" xr:uid="{308FAB46-B93B-4655-9E61-7A0B64D1C28D}"/>
    <cellStyle name="Vírgula 2 2 2 2 3 3" xfId="1342" xr:uid="{A3A5A51A-E682-45A3-AEFC-3009F8B3B370}"/>
    <cellStyle name="Vírgula 2 2 2 2 3 3 2" xfId="2548" xr:uid="{22CA6DF3-9203-4808-8169-FA39F41A630D}"/>
    <cellStyle name="Vírgula 2 2 2 2 3 4" xfId="1945" xr:uid="{C344CDAA-9E85-42DE-BB23-886CA9DCA487}"/>
    <cellStyle name="Vírgula 2 2 2 2 3 4 2" xfId="3151" xr:uid="{FC070790-5C9F-4F47-B2FF-2E559144552D}"/>
    <cellStyle name="Vírgula 2 2 2 2 3 5" xfId="1038" xr:uid="{2824E85C-3C92-4F39-AA7A-810ECE602FE7}"/>
    <cellStyle name="Vírgula 2 2 2 2 3 6" xfId="2246" xr:uid="{544BA365-B88A-41CE-A539-27B33C4844C3}"/>
    <cellStyle name="Vírgula 2 2 2 2 3 7" xfId="3461" xr:uid="{C7C4A41F-60C3-49EC-97E9-58F2C9C2A860}"/>
    <cellStyle name="Vírgula 2 2 2 2 4" xfId="199" xr:uid="{270401A3-ACA3-4BF0-9B63-876052EBBE7D}"/>
    <cellStyle name="Vírgula 2 2 2 2 4 2" xfId="541" xr:uid="{3DAAAFC9-DCA6-4584-B6A9-BF190D436723}"/>
    <cellStyle name="Vírgula 2 2 2 2 4 2 2" xfId="1449" xr:uid="{2E86140C-DFD8-447F-A2BD-481DF728F7AF}"/>
    <cellStyle name="Vírgula 2 2 2 2 4 2 3" xfId="2655" xr:uid="{1E581B8E-EF36-46DB-8567-7F095DC169D6}"/>
    <cellStyle name="Vírgula 2 2 2 2 4 2 4" xfId="3568" xr:uid="{2B96DDC4-4969-4377-BA99-CF8C17A6FFA4}"/>
    <cellStyle name="Vírgula 2 2 2 2 4 3" xfId="1147" xr:uid="{DB2428F4-3580-47F6-9F28-9F1818B6C1E4}"/>
    <cellStyle name="Vírgula 2 2 2 2 4 3 2" xfId="2353" xr:uid="{6F02BDCB-A89B-4861-9F03-7996F9E6F6CA}"/>
    <cellStyle name="Vírgula 2 2 2 2 4 4" xfId="1750" xr:uid="{8C273F5F-BC8A-4EB4-B114-EDB418A27296}"/>
    <cellStyle name="Vírgula 2 2 2 2 4 4 2" xfId="2956" xr:uid="{FB963C9E-D65A-4AC8-AD43-798FA9378848}"/>
    <cellStyle name="Vírgula 2 2 2 2 4 5" xfId="843" xr:uid="{DE536BC8-2888-4452-AD20-DB5208BADF89}"/>
    <cellStyle name="Vírgula 2 2 2 2 4 6" xfId="2051" xr:uid="{A0FC588C-2838-4453-BB88-2D7782F5DADD}"/>
    <cellStyle name="Vírgula 2 2 2 2 4 7" xfId="3266" xr:uid="{20AF0745-D59D-42A0-B4D2-EA6DA4F4CD78}"/>
    <cellStyle name="Vírgula 2 2 2 2 5" xfId="452" xr:uid="{60B59EE5-2C21-4E6F-BF02-ADC672134D5B}"/>
    <cellStyle name="Vírgula 2 2 2 2 5 2" xfId="1360" xr:uid="{E2E32DB2-55ED-4840-B36B-AF5A15FF9EA2}"/>
    <cellStyle name="Vírgula 2 2 2 2 5 3" xfId="2566" xr:uid="{F5BD505F-1810-4D6B-9AC0-5790879F76F4}"/>
    <cellStyle name="Vírgula 2 2 2 2 5 4" xfId="3479" xr:uid="{AF84D1A1-562B-49A3-8619-D15B73171B95}"/>
    <cellStyle name="Vírgula 2 2 2 2 6" xfId="1058" xr:uid="{EEC01617-872E-46AC-BD1B-4546A6040B6E}"/>
    <cellStyle name="Vírgula 2 2 2 2 6 2" xfId="2264" xr:uid="{2ADC0361-16E0-4B5E-AA08-EBE25F4E0E96}"/>
    <cellStyle name="Vírgula 2 2 2 2 7" xfId="1661" xr:uid="{8B44C7BE-669D-4496-B704-56D478838155}"/>
    <cellStyle name="Vírgula 2 2 2 2 7 2" xfId="2867" xr:uid="{CE1B08F3-D017-49AB-B617-7D2F537E98F9}"/>
    <cellStyle name="Vírgula 2 2 2 2 8" xfId="754" xr:uid="{B134F73A-4516-4581-9245-38D8979BFABE}"/>
    <cellStyle name="Vírgula 2 2 2 2 9" xfId="1962" xr:uid="{5ABD03AA-05C4-4F62-BF95-2B918BDC1346}"/>
    <cellStyle name="Vírgula 2 2 2 3" xfId="78" xr:uid="{B1C89624-FFBE-42A8-ABE8-3CABC0805F81}"/>
    <cellStyle name="Vírgula 2 2 2 3 2" xfId="352" xr:uid="{5D34BE62-6A5C-4339-90D2-11294019D580}"/>
    <cellStyle name="Vírgula 2 2 2 3 2 2" xfId="660" xr:uid="{A5924B2D-6077-49EB-B9AB-597B2BFBD620}"/>
    <cellStyle name="Vírgula 2 2 2 3 2 2 2" xfId="1568" xr:uid="{7E77DEDD-C2BB-4617-B3D5-B474C65A4BC1}"/>
    <cellStyle name="Vírgula 2 2 2 3 2 2 3" xfId="2774" xr:uid="{975B5A28-D449-4CE9-AD29-C6B6D9EF5E9E}"/>
    <cellStyle name="Vírgula 2 2 2 3 2 2 4" xfId="3687" xr:uid="{7AC6F47D-027E-42C5-BBFD-BE6A93A3DAF5}"/>
    <cellStyle name="Vírgula 2 2 2 3 2 3" xfId="1266" xr:uid="{4571BEB2-22BA-4130-A4CF-F2E186555974}"/>
    <cellStyle name="Vírgula 2 2 2 3 2 3 2" xfId="2472" xr:uid="{AACA36C8-983A-4C77-9A5A-351179634462}"/>
    <cellStyle name="Vírgula 2 2 2 3 2 4" xfId="1869" xr:uid="{0DBC0728-1625-4E8D-AA41-CB19468A5509}"/>
    <cellStyle name="Vírgula 2 2 2 3 2 4 2" xfId="3075" xr:uid="{4BC10343-2F17-49E7-8253-F89897BBC096}"/>
    <cellStyle name="Vírgula 2 2 2 3 2 5" xfId="962" xr:uid="{DB91DEF7-E296-4857-A9C0-20155672897E}"/>
    <cellStyle name="Vírgula 2 2 2 3 2 6" xfId="2170" xr:uid="{024614AB-2E58-49D0-9436-14227885B593}"/>
    <cellStyle name="Vírgula 2 2 2 3 2 7" xfId="3385" xr:uid="{46A4DC77-92F6-4C03-8BE1-F1FF61C29DF5}"/>
    <cellStyle name="Vírgula 2 2 2 3 3" xfId="469" xr:uid="{FBD44ED7-99EE-4797-B04A-C07C3A9DD344}"/>
    <cellStyle name="Vírgula 2 2 2 3 3 2" xfId="1377" xr:uid="{832A7D34-F6D3-452C-89F9-9D97B9F99E69}"/>
    <cellStyle name="Vírgula 2 2 2 3 3 3" xfId="2583" xr:uid="{11448C61-4A60-4F0C-89B1-40C13BCFF17B}"/>
    <cellStyle name="Vírgula 2 2 2 3 3 4" xfId="3496" xr:uid="{2D5EB8ED-62EF-40B6-86F7-18FEDF25A235}"/>
    <cellStyle name="Vírgula 2 2 2 3 4" xfId="1075" xr:uid="{9555FF72-6F19-4C2B-9A40-094F8ECB3F55}"/>
    <cellStyle name="Vírgula 2 2 2 3 4 2" xfId="2281" xr:uid="{5BB625B1-3F3E-4F90-9EA4-942281F58903}"/>
    <cellStyle name="Vírgula 2 2 2 3 5" xfId="1678" xr:uid="{FC9736D2-8EA0-41D6-ABBE-8D609A00F991}"/>
    <cellStyle name="Vírgula 2 2 2 3 5 2" xfId="2884" xr:uid="{81FACDC8-8F9C-4563-9D9C-35286FFD3E39}"/>
    <cellStyle name="Vírgula 2 2 2 3 6" xfId="771" xr:uid="{746B3F6D-6698-485A-914E-342A9E4391CE}"/>
    <cellStyle name="Vírgula 2 2 2 3 7" xfId="1979" xr:uid="{9C542F52-64BE-4300-8698-27BA0492B5DB}"/>
    <cellStyle name="Vírgula 2 2 2 3 8" xfId="3194" xr:uid="{DDC1A054-8144-4AF2-8DFD-14EC0AB38E1D}"/>
    <cellStyle name="Vírgula 2 2 2 4" xfId="416" xr:uid="{1F91588B-1B30-42A4-863E-A7CBB30696C5}"/>
    <cellStyle name="Vírgula 2 2 2 4 2" xfId="724" xr:uid="{F90B6F69-3F13-439A-8D10-91E35611B77E}"/>
    <cellStyle name="Vírgula 2 2 2 4 2 2" xfId="1632" xr:uid="{B53F976E-92D4-4C6B-AD1E-EAA3DC0E71E7}"/>
    <cellStyle name="Vírgula 2 2 2 4 2 3" xfId="2838" xr:uid="{883F7331-70B0-4AB3-B8BF-B5A6B5FE66D5}"/>
    <cellStyle name="Vírgula 2 2 2 4 2 4" xfId="3751" xr:uid="{609026BF-93D1-4254-B767-0BC332586BAA}"/>
    <cellStyle name="Vírgula 2 2 2 4 3" xfId="1330" xr:uid="{CE349C97-F7E1-4149-AAF9-E2C66630501D}"/>
    <cellStyle name="Vírgula 2 2 2 4 3 2" xfId="2536" xr:uid="{F546F0C9-03A0-4E3E-9BBC-8A33883EBD5F}"/>
    <cellStyle name="Vírgula 2 2 2 4 4" xfId="1933" xr:uid="{4D448C9A-F83F-4A92-B2C0-3F4E4176E138}"/>
    <cellStyle name="Vírgula 2 2 2 4 4 2" xfId="3139" xr:uid="{4121497A-2105-46F5-A280-AFD640C83D12}"/>
    <cellStyle name="Vírgula 2 2 2 4 5" xfId="1026" xr:uid="{ABCEC5BC-AD1A-4DF4-A5DF-B21008024D92}"/>
    <cellStyle name="Vírgula 2 2 2 4 6" xfId="2234" xr:uid="{BD5E4566-D07E-4A5B-8F68-06E954E3E776}"/>
    <cellStyle name="Vírgula 2 2 2 4 7" xfId="3449" xr:uid="{6C4DC672-D187-4B16-BBE6-AFCB7A068B0A}"/>
    <cellStyle name="Vírgula 2 2 2 5" xfId="423" xr:uid="{9A7860F0-7FA1-4829-BEB8-E8455B9BD527}"/>
    <cellStyle name="Vírgula 2 2 2 5 2" xfId="731" xr:uid="{A64D295A-C114-4FCB-BCFA-309A7E2A3E88}"/>
    <cellStyle name="Vírgula 2 2 2 5 2 2" xfId="1639" xr:uid="{A1CC864C-D485-443D-AAED-DC509935BE31}"/>
    <cellStyle name="Vírgula 2 2 2 5 2 3" xfId="2845" xr:uid="{FBBA86A2-4119-4696-8350-48EBCF9D9C4C}"/>
    <cellStyle name="Vírgula 2 2 2 5 2 4" xfId="3758" xr:uid="{F8FA8449-1694-407B-8192-EAE534EB4067}"/>
    <cellStyle name="Vírgula 2 2 2 5 3" xfId="1337" xr:uid="{6BE3B55B-7686-41E5-8C79-356E2F040BEC}"/>
    <cellStyle name="Vírgula 2 2 2 5 3 2" xfId="2543" xr:uid="{6EC693EF-1F2E-425F-A31C-81F50E2BA900}"/>
    <cellStyle name="Vírgula 2 2 2 5 4" xfId="1940" xr:uid="{75A8B324-E03E-4366-B454-25C2A7EAC64B}"/>
    <cellStyle name="Vírgula 2 2 2 5 4 2" xfId="3146" xr:uid="{4D71FEA8-0540-45C2-A456-D6D375A6E3CC}"/>
    <cellStyle name="Vírgula 2 2 2 5 5" xfId="1033" xr:uid="{4AA618E7-B105-415D-BB1B-0C27FF38CD23}"/>
    <cellStyle name="Vírgula 2 2 2 5 6" xfId="2241" xr:uid="{F277B0E3-548F-4CA8-B91B-1E334D7155B6}"/>
    <cellStyle name="Vírgula 2 2 2 5 7" xfId="3456" xr:uid="{541DF1A4-BF21-43E8-9A4E-5A131A3F45ED}"/>
    <cellStyle name="Vírgula 2 2 2 6" xfId="198" xr:uid="{5E57CD52-FBEF-4834-8EAE-7B2D285A70E9}"/>
    <cellStyle name="Vírgula 2 2 2 6 2" xfId="540" xr:uid="{8FCC0D4D-B4B4-41F1-873B-B8C31179D902}"/>
    <cellStyle name="Vírgula 2 2 2 6 2 2" xfId="1448" xr:uid="{7388BD76-C927-491B-8A93-14D8B533096B}"/>
    <cellStyle name="Vírgula 2 2 2 6 2 3" xfId="2654" xr:uid="{9D166F9E-F409-4F15-9812-66697D47A222}"/>
    <cellStyle name="Vírgula 2 2 2 6 2 4" xfId="3567" xr:uid="{AE5D9630-A6E5-4044-9E58-6B555ECECC63}"/>
    <cellStyle name="Vírgula 2 2 2 6 3" xfId="1146" xr:uid="{63B64913-9FAB-4BA6-8D99-1016E1D33E34}"/>
    <cellStyle name="Vírgula 2 2 2 6 3 2" xfId="2352" xr:uid="{68DC506F-8281-4CAC-A35C-6B29D438D3DC}"/>
    <cellStyle name="Vírgula 2 2 2 6 4" xfId="1749" xr:uid="{F68F60F0-698E-43BB-A97F-52667260AD32}"/>
    <cellStyle name="Vírgula 2 2 2 6 4 2" xfId="2955" xr:uid="{AB5DBB87-1D61-4205-8994-AB4CAB943B80}"/>
    <cellStyle name="Vírgula 2 2 2 6 5" xfId="842" xr:uid="{E8501B40-B211-48EB-B2BE-334808854B4E}"/>
    <cellStyle name="Vírgula 2 2 2 6 6" xfId="2050" xr:uid="{7888F1B3-E8C5-4243-A11C-6A9E8043FE7F}"/>
    <cellStyle name="Vírgula 2 2 2 6 7" xfId="3265" xr:uid="{BEF805DB-275F-494E-ADA2-4EECC787629F}"/>
    <cellStyle name="Vírgula 2 2 2 7" xfId="451" xr:uid="{9C5CFF67-7138-42E2-975F-A18414B49089}"/>
    <cellStyle name="Vírgula 2 2 2 7 2" xfId="1359" xr:uid="{AAFB567D-DE79-481F-9323-B34A61E8E8F0}"/>
    <cellStyle name="Vírgula 2 2 2 7 3" xfId="2565" xr:uid="{22425C14-DB17-4710-9C15-EA5D8518E343}"/>
    <cellStyle name="Vírgula 2 2 2 7 4" xfId="3478" xr:uid="{E973F6ED-7A12-4D72-89BE-D6C33AE5BD56}"/>
    <cellStyle name="Vírgula 2 2 2 8" xfId="1057" xr:uid="{21D84511-9DDD-47FA-BC6E-1357C606E0E8}"/>
    <cellStyle name="Vírgula 2 2 2 8 2" xfId="2263" xr:uid="{89CBD522-F0CE-4016-8D9E-C8909EF6A7BE}"/>
    <cellStyle name="Vírgula 2 2 2 9" xfId="1660" xr:uid="{A26D5534-8D29-455A-9F2D-53A67155CAA4}"/>
    <cellStyle name="Vírgula 2 2 2 9 2" xfId="2866" xr:uid="{06F9AA73-2547-458F-B7A0-6F1B34C26012}"/>
    <cellStyle name="Vírgula 2 2 3" xfId="62" xr:uid="{0D6DE7D2-A2DB-4E20-8B76-87E34F1EF361}"/>
    <cellStyle name="Vírgula 2 2 3 10" xfId="1963" xr:uid="{235921EB-E4D0-4EB2-A246-8428F8D839BC}"/>
    <cellStyle name="Vírgula 2 2 3 11" xfId="3178" xr:uid="{E303E85D-6FDF-4B9A-9C93-0159B0F56BED}"/>
    <cellStyle name="Vírgula 2 2 3 2" xfId="201" xr:uid="{F76A8BEA-B07A-47AE-804F-6D3C6C935922}"/>
    <cellStyle name="Vírgula 2 2 3 2 2" xfId="355" xr:uid="{B92B5177-BF33-4511-ACCD-7468AF85182F}"/>
    <cellStyle name="Vírgula 2 2 3 2 2 2" xfId="663" xr:uid="{D41AF1F7-3757-471A-9EA7-8EC876D85548}"/>
    <cellStyle name="Vírgula 2 2 3 2 2 2 2" xfId="1571" xr:uid="{79DE499D-2041-4EE5-895B-2222F02BD396}"/>
    <cellStyle name="Vírgula 2 2 3 2 2 2 3" xfId="2777" xr:uid="{0C9830A4-048E-40D3-A878-295359852D2D}"/>
    <cellStyle name="Vírgula 2 2 3 2 2 2 4" xfId="3690" xr:uid="{069ADC50-BFFD-419D-A57F-5614932820DC}"/>
    <cellStyle name="Vírgula 2 2 3 2 2 3" xfId="1269" xr:uid="{AEBC4F62-4EA6-4DB6-877E-29959659C334}"/>
    <cellStyle name="Vírgula 2 2 3 2 2 3 2" xfId="2475" xr:uid="{BE2C8A21-8928-4321-89D5-788473AD07CA}"/>
    <cellStyle name="Vírgula 2 2 3 2 2 4" xfId="1872" xr:uid="{72B865FB-585B-4465-8911-05E5C10AF2CB}"/>
    <cellStyle name="Vírgula 2 2 3 2 2 4 2" xfId="3078" xr:uid="{7D9687DA-F24A-4592-8F2A-A9E97A6AFC54}"/>
    <cellStyle name="Vírgula 2 2 3 2 2 5" xfId="965" xr:uid="{DB0D9B44-A6B2-4F84-B0EA-23311B41DC6F}"/>
    <cellStyle name="Vírgula 2 2 3 2 2 6" xfId="2173" xr:uid="{B40468D6-ABC2-421C-BC42-E0A283C64D2B}"/>
    <cellStyle name="Vírgula 2 2 3 2 2 7" xfId="3388" xr:uid="{D3200B78-2D8B-4AAC-AC56-059882B8BF0D}"/>
    <cellStyle name="Vírgula 2 2 3 2 3" xfId="543" xr:uid="{1FB76AB3-A70E-4BE8-B630-B646929B0552}"/>
    <cellStyle name="Vírgula 2 2 3 2 3 2" xfId="1451" xr:uid="{A116E6C7-25CB-4BB4-AF87-DBBE83FB261B}"/>
    <cellStyle name="Vírgula 2 2 3 2 3 3" xfId="2657" xr:uid="{97D301EC-E97C-455A-81F7-5EFAEF51D20E}"/>
    <cellStyle name="Vírgula 2 2 3 2 3 4" xfId="3570" xr:uid="{D7216681-A194-4DB0-8E4C-B368B010E062}"/>
    <cellStyle name="Vírgula 2 2 3 2 4" xfId="1149" xr:uid="{94B1CC6B-96B5-4C1E-A6C5-C59930D9BF03}"/>
    <cellStyle name="Vírgula 2 2 3 2 4 2" xfId="2355" xr:uid="{88882654-E783-40D1-97CF-F4F0916B5700}"/>
    <cellStyle name="Vírgula 2 2 3 2 5" xfId="1752" xr:uid="{8FF5C669-1E16-49D2-A078-F21EE5871E72}"/>
    <cellStyle name="Vírgula 2 2 3 2 5 2" xfId="2958" xr:uid="{9E5B5E79-9C87-44FD-974A-E2A699AFACC6}"/>
    <cellStyle name="Vírgula 2 2 3 2 6" xfId="845" xr:uid="{12672ADF-237F-4885-A337-0D4EDEB3E046}"/>
    <cellStyle name="Vírgula 2 2 3 2 7" xfId="2053" xr:uid="{2D64A825-E450-47DC-8F4A-8A5ED7EE8203}"/>
    <cellStyle name="Vírgula 2 2 3 2 8" xfId="3268" xr:uid="{C57E2D1F-9632-4DA5-96BD-0898E3696252}"/>
    <cellStyle name="Vírgula 2 2 3 3" xfId="354" xr:uid="{D56B2C1D-CD6A-41D6-B17C-944E6DF0627E}"/>
    <cellStyle name="Vírgula 2 2 3 3 2" xfId="662" xr:uid="{B7751481-4546-4F96-AFD5-D7B97E17C777}"/>
    <cellStyle name="Vírgula 2 2 3 3 2 2" xfId="1570" xr:uid="{421DA993-D076-43AA-83CC-22D013D49516}"/>
    <cellStyle name="Vírgula 2 2 3 3 2 3" xfId="2776" xr:uid="{AB8912C0-E23A-4D6E-B92A-8EEA9A63B319}"/>
    <cellStyle name="Vírgula 2 2 3 3 2 4" xfId="3689" xr:uid="{3906822B-5E8F-4E95-9595-6D4154D88A74}"/>
    <cellStyle name="Vírgula 2 2 3 3 3" xfId="1268" xr:uid="{DA81EAF0-C9A8-4C21-9C0B-D3007E1CF212}"/>
    <cellStyle name="Vírgula 2 2 3 3 3 2" xfId="2474" xr:uid="{20783330-DCEE-4EBE-B52E-F796F19B101B}"/>
    <cellStyle name="Vírgula 2 2 3 3 4" xfId="1871" xr:uid="{1DC03571-5B32-4AF7-AD65-DE2A4B4F71CD}"/>
    <cellStyle name="Vírgula 2 2 3 3 4 2" xfId="3077" xr:uid="{AC9669F3-C5A9-458E-87A7-8B30F08A318A}"/>
    <cellStyle name="Vírgula 2 2 3 3 5" xfId="964" xr:uid="{588866EE-8262-4A07-B683-75ACB37DFEC8}"/>
    <cellStyle name="Vírgula 2 2 3 3 6" xfId="2172" xr:uid="{31617887-55E6-4727-891F-1A5F58223C07}"/>
    <cellStyle name="Vírgula 2 2 3 3 7" xfId="3387" xr:uid="{C1F21181-11E6-4255-8A8B-FB3D43F3326C}"/>
    <cellStyle name="Vírgula 2 2 3 4" xfId="426" xr:uid="{117F14D2-B611-45D8-B854-1C5AA3314500}"/>
    <cellStyle name="Vírgula 2 2 3 4 2" xfId="733" xr:uid="{A852C39E-5617-45D9-851A-AF75D7E6EB00}"/>
    <cellStyle name="Vírgula 2 2 3 4 2 2" xfId="1641" xr:uid="{57BAF82C-AEB4-4E98-82CB-E0D8AFF30FA5}"/>
    <cellStyle name="Vírgula 2 2 3 4 2 3" xfId="2847" xr:uid="{25D08D13-B952-437D-BF53-0B8C3EF32FE8}"/>
    <cellStyle name="Vírgula 2 2 3 4 2 4" xfId="3760" xr:uid="{22EE7279-BC72-4B4F-ADA8-9B93D6E5D458}"/>
    <cellStyle name="Vírgula 2 2 3 4 3" xfId="1339" xr:uid="{6C123BC1-CCE3-46C1-9617-4A6A0C3A472B}"/>
    <cellStyle name="Vírgula 2 2 3 4 3 2" xfId="2545" xr:uid="{F7314E4E-5DBA-42A9-B0DB-A8D951186D9A}"/>
    <cellStyle name="Vírgula 2 2 3 4 4" xfId="1942" xr:uid="{B463C4A2-C12F-433A-80DD-AC375D5907FE}"/>
    <cellStyle name="Vírgula 2 2 3 4 4 2" xfId="3148" xr:uid="{597DE578-B585-4674-8660-E6B30C3539F9}"/>
    <cellStyle name="Vírgula 2 2 3 4 5" xfId="1035" xr:uid="{83355E74-21A3-42B6-B06F-399AD51A54B9}"/>
    <cellStyle name="Vírgula 2 2 3 4 6" xfId="2243" xr:uid="{21E45801-6E55-4C24-869D-1C3AD16B79F4}"/>
    <cellStyle name="Vírgula 2 2 3 4 7" xfId="3458" xr:uid="{73C8D85B-08C7-46AE-8A36-2C56EBBADB0E}"/>
    <cellStyle name="Vírgula 2 2 3 5" xfId="200" xr:uid="{FC9B4EF7-566E-43E3-86A8-E6281F75572E}"/>
    <cellStyle name="Vírgula 2 2 3 5 2" xfId="542" xr:uid="{9DEB2A54-C9DB-420D-A5FA-C96F4155A738}"/>
    <cellStyle name="Vírgula 2 2 3 5 2 2" xfId="1450" xr:uid="{55D2F7BF-5444-44A0-A375-940A79FA4382}"/>
    <cellStyle name="Vírgula 2 2 3 5 2 3" xfId="2656" xr:uid="{65F02BDC-9325-4CFF-9427-39EE57168FBA}"/>
    <cellStyle name="Vírgula 2 2 3 5 2 4" xfId="3569" xr:uid="{766DDF23-DD05-4BA5-AE92-388110B864DC}"/>
    <cellStyle name="Vírgula 2 2 3 5 3" xfId="1148" xr:uid="{207149A3-F756-4E7E-8587-9A74FDD819E5}"/>
    <cellStyle name="Vírgula 2 2 3 5 3 2" xfId="2354" xr:uid="{7BA1C890-1B09-4535-9B13-CEA849746A4A}"/>
    <cellStyle name="Vírgula 2 2 3 5 4" xfId="1751" xr:uid="{85FA24E7-E1E8-4CB2-A920-29922F69CE13}"/>
    <cellStyle name="Vírgula 2 2 3 5 4 2" xfId="2957" xr:uid="{55FBF385-0F78-41EE-A7BF-4EC607244C3D}"/>
    <cellStyle name="Vírgula 2 2 3 5 5" xfId="844" xr:uid="{2B11B253-0538-4223-B8F9-E222CA33CE12}"/>
    <cellStyle name="Vírgula 2 2 3 5 6" xfId="2052" xr:uid="{3A12D318-4AEA-4455-A325-631B086E9F15}"/>
    <cellStyle name="Vírgula 2 2 3 5 7" xfId="3267" xr:uid="{AC8C51FD-1E99-4C52-9F3A-F97FDEAEE3B8}"/>
    <cellStyle name="Vírgula 2 2 3 6" xfId="453" xr:uid="{056D5708-836F-4B0F-A92C-29FD3CAC9A22}"/>
    <cellStyle name="Vírgula 2 2 3 6 2" xfId="1361" xr:uid="{8153A01D-86FA-47D3-BBD9-350F60E75689}"/>
    <cellStyle name="Vírgula 2 2 3 6 3" xfId="2567" xr:uid="{EF7D716B-AA9C-490C-928A-1BCDD8AABFB2}"/>
    <cellStyle name="Vírgula 2 2 3 6 4" xfId="3480" xr:uid="{62F94212-2A3F-427F-B294-B7E0E66BBAC4}"/>
    <cellStyle name="Vírgula 2 2 3 7" xfId="1059" xr:uid="{F2A7063C-49FA-4E2D-941D-94C07EE09A1C}"/>
    <cellStyle name="Vírgula 2 2 3 7 2" xfId="2265" xr:uid="{A429F748-7B79-4BC0-8ED4-3BFB60A95A15}"/>
    <cellStyle name="Vírgula 2 2 3 8" xfId="1662" xr:uid="{764317B2-1094-4295-8940-45FEF78D373F}"/>
    <cellStyle name="Vírgula 2 2 3 8 2" xfId="2868" xr:uid="{FCB51B0A-9B76-403F-A1DE-07F5F6E1C83E}"/>
    <cellStyle name="Vírgula 2 2 3 9" xfId="755" xr:uid="{81E24DA9-98E9-44D1-9F32-B858EE1F0EA5}"/>
    <cellStyle name="Vírgula 2 2 4" xfId="202" xr:uid="{64044590-3D07-449A-822D-D3276EE699EC}"/>
    <cellStyle name="Vírgula 2 2 4 2" xfId="356" xr:uid="{DDFDE669-65A3-4045-8CE3-6DC8BC3A9A24}"/>
    <cellStyle name="Vírgula 2 2 4 2 2" xfId="664" xr:uid="{B286E6E0-155A-41F8-BF0B-AD9170ED6CBD}"/>
    <cellStyle name="Vírgula 2 2 4 2 2 2" xfId="1572" xr:uid="{29E8D3A7-8288-42F5-B228-917AF2557B72}"/>
    <cellStyle name="Vírgula 2 2 4 2 2 3" xfId="2778" xr:uid="{FB077180-19E8-4727-AA7A-1229BE908771}"/>
    <cellStyle name="Vírgula 2 2 4 2 2 4" xfId="3691" xr:uid="{1CD4949A-A46B-496C-ADD8-05CA1C5A6C08}"/>
    <cellStyle name="Vírgula 2 2 4 2 3" xfId="1270" xr:uid="{AF39C926-1A79-45E1-81D5-E608F59CC53F}"/>
    <cellStyle name="Vírgula 2 2 4 2 3 2" xfId="2476" xr:uid="{C62BCE80-5472-4532-BF93-CE75E423865F}"/>
    <cellStyle name="Vírgula 2 2 4 2 4" xfId="1873" xr:uid="{EAACF645-6BB1-4401-8657-1CBB2ADFB91E}"/>
    <cellStyle name="Vírgula 2 2 4 2 4 2" xfId="3079" xr:uid="{49956E8D-CB8E-4022-8679-7074FD606BCD}"/>
    <cellStyle name="Vírgula 2 2 4 2 5" xfId="966" xr:uid="{1C13D093-DD16-4F30-8734-7B1C29DB8184}"/>
    <cellStyle name="Vírgula 2 2 4 2 6" xfId="2174" xr:uid="{FC987BDF-D70E-40C3-98F4-91CA33EBFC57}"/>
    <cellStyle name="Vírgula 2 2 4 2 7" xfId="3389" xr:uid="{4E868457-4BEE-451C-9013-5A1747DF2851}"/>
    <cellStyle name="Vírgula 2 2 4 3" xfId="544" xr:uid="{278F85D2-6C03-4067-9E7F-BC8923801BA8}"/>
    <cellStyle name="Vírgula 2 2 4 3 2" xfId="1452" xr:uid="{67AC2E29-5869-4BAD-BF02-43F5FD3B10CA}"/>
    <cellStyle name="Vírgula 2 2 4 3 3" xfId="2658" xr:uid="{D4538AED-BFB4-4757-B8AF-7E2B9B713DC5}"/>
    <cellStyle name="Vírgula 2 2 4 3 4" xfId="3571" xr:uid="{255A892A-0DAC-4CD2-9A02-115C4DF4A445}"/>
    <cellStyle name="Vírgula 2 2 4 4" xfId="1150" xr:uid="{A5D82E3E-81A7-4F60-88D8-5614DC680DF5}"/>
    <cellStyle name="Vírgula 2 2 4 4 2" xfId="2356" xr:uid="{91C547D3-88E0-4EE9-A5E4-50EA9381E1FC}"/>
    <cellStyle name="Vírgula 2 2 4 5" xfId="1753" xr:uid="{CD9D2275-38FE-46A8-8E81-99AB61E8B0AB}"/>
    <cellStyle name="Vírgula 2 2 4 5 2" xfId="2959" xr:uid="{26862B22-91D0-4693-A94E-4612DFB82C9C}"/>
    <cellStyle name="Vírgula 2 2 4 6" xfId="846" xr:uid="{449325FB-1206-45D9-B462-C32370A897BC}"/>
    <cellStyle name="Vírgula 2 2 4 7" xfId="2054" xr:uid="{C6A90115-948B-4C34-A32A-BDBF665C6A14}"/>
    <cellStyle name="Vírgula 2 2 4 8" xfId="3269" xr:uid="{2C96BD0F-301A-4B12-8D5C-E1B3FA83AFCF}"/>
    <cellStyle name="Vírgula 2 2 5" xfId="351" xr:uid="{B2CC41EC-270B-49B7-849A-49C8ADFBADA8}"/>
    <cellStyle name="Vírgula 2 2 5 2" xfId="659" xr:uid="{D8045033-8083-471B-8508-B6BA297C38C9}"/>
    <cellStyle name="Vírgula 2 2 5 2 2" xfId="1567" xr:uid="{4618D7B6-454E-45B0-B275-200F763486BD}"/>
    <cellStyle name="Vírgula 2 2 5 2 3" xfId="2773" xr:uid="{BD379B8B-F529-4812-8A3E-007FA36E703C}"/>
    <cellStyle name="Vírgula 2 2 5 2 4" xfId="3686" xr:uid="{CF58E02A-BF80-4475-B600-678628FB1C73}"/>
    <cellStyle name="Vírgula 2 2 5 3" xfId="1265" xr:uid="{80484A87-CE5B-461D-8540-E1B45EAFFA8A}"/>
    <cellStyle name="Vírgula 2 2 5 3 2" xfId="2471" xr:uid="{4F5FD423-1B07-45A9-9B1A-CF913BAE86E7}"/>
    <cellStyle name="Vírgula 2 2 5 4" xfId="1868" xr:uid="{DF35909E-D288-419C-8D3D-41384B9FE7B8}"/>
    <cellStyle name="Vírgula 2 2 5 4 2" xfId="3074" xr:uid="{D62EB8F3-A96D-4E15-A831-7FCDB543F6B5}"/>
    <cellStyle name="Vírgula 2 2 5 5" xfId="961" xr:uid="{896E2AB0-932B-4064-A171-D9F5777C5C09}"/>
    <cellStyle name="Vírgula 2 2 5 6" xfId="2169" xr:uid="{8CEA118C-4429-4BDC-81B2-7492D18E1093}"/>
    <cellStyle name="Vírgula 2 2 5 7" xfId="3384" xr:uid="{7F4C2800-B088-4797-9CC0-D759A6A5E913}"/>
    <cellStyle name="Vírgula 2 2 6" xfId="413" xr:uid="{329A3122-B49D-4024-83F0-F1DB7E2F4835}"/>
    <cellStyle name="Vírgula 2 2 6 2" xfId="721" xr:uid="{99929A2E-C3A9-4741-9A10-16B1EFCE3536}"/>
    <cellStyle name="Vírgula 2 2 6 2 2" xfId="1629" xr:uid="{BB89027D-3BFE-4343-AA2D-18B45744FCDB}"/>
    <cellStyle name="Vírgula 2 2 6 2 3" xfId="2835" xr:uid="{80903135-061D-410D-9023-83EF64EB8878}"/>
    <cellStyle name="Vírgula 2 2 6 2 4" xfId="3748" xr:uid="{B956A131-3715-4CD8-BEE6-A340449F70AE}"/>
    <cellStyle name="Vírgula 2 2 6 3" xfId="1327" xr:uid="{80B1E14B-C72B-4E3D-9105-9DBFC6AC52A2}"/>
    <cellStyle name="Vírgula 2 2 6 3 2" xfId="2533" xr:uid="{4696005B-16FE-45D4-9DF0-25D7716AB844}"/>
    <cellStyle name="Vírgula 2 2 6 4" xfId="1930" xr:uid="{3CBD0554-9963-47F9-A187-C02B8F466E60}"/>
    <cellStyle name="Vírgula 2 2 6 4 2" xfId="3136" xr:uid="{9D5CECD2-6DBE-428A-BA15-8524962D7F11}"/>
    <cellStyle name="Vírgula 2 2 6 5" xfId="1023" xr:uid="{01268738-131C-4B2B-88D3-99ADFCAE45C6}"/>
    <cellStyle name="Vírgula 2 2 6 6" xfId="2231" xr:uid="{7E5CE477-EE74-4467-BA82-D6FF004AE363}"/>
    <cellStyle name="Vírgula 2 2 6 7" xfId="3446" xr:uid="{AD76C0E1-5983-4EFD-9D75-CC14504A9630}"/>
    <cellStyle name="Vírgula 2 2 7" xfId="420" xr:uid="{426F6D1D-B73C-4192-B9D4-81D6D6C7DD7B}"/>
    <cellStyle name="Vírgula 2 2 7 2" xfId="728" xr:uid="{F97F3D99-A8B0-47B2-B93A-CC503319CB3A}"/>
    <cellStyle name="Vírgula 2 2 7 2 2" xfId="1636" xr:uid="{D428107A-DC26-48CA-AB07-78259A2EBD47}"/>
    <cellStyle name="Vírgula 2 2 7 2 3" xfId="2842" xr:uid="{6E98A42D-7B03-45D3-899F-C0A6A962AE5E}"/>
    <cellStyle name="Vírgula 2 2 7 2 4" xfId="3755" xr:uid="{666F43B6-23CF-4396-8009-26F1199A3139}"/>
    <cellStyle name="Vírgula 2 2 7 3" xfId="1334" xr:uid="{914A78ED-1C8D-4402-AD33-C4154D649D82}"/>
    <cellStyle name="Vírgula 2 2 7 3 2" xfId="2540" xr:uid="{CAEBFF63-193C-4F03-9D48-CF1D44B67DD6}"/>
    <cellStyle name="Vírgula 2 2 7 4" xfId="1937" xr:uid="{30AE9377-3306-4853-A196-9E2FECF32EC0}"/>
    <cellStyle name="Vírgula 2 2 7 4 2" xfId="3143" xr:uid="{BBE39E92-D183-407B-8600-BBC9119AD59E}"/>
    <cellStyle name="Vírgula 2 2 7 5" xfId="1030" xr:uid="{43076C8B-4BE3-41DA-A8FC-106695A5AD00}"/>
    <cellStyle name="Vírgula 2 2 7 6" xfId="2238" xr:uid="{6D62A41E-DD7C-431B-B63C-1F1205A43A5B}"/>
    <cellStyle name="Vírgula 2 2 7 7" xfId="3453" xr:uid="{C5A923F9-87E7-4753-A5D2-4FDEF3955013}"/>
    <cellStyle name="Vírgula 2 2 8" xfId="421" xr:uid="{7361AA31-BF99-49B4-A89C-6DA7F25128B5}"/>
    <cellStyle name="Vírgula 2 2 8 2" xfId="729" xr:uid="{05B67CA4-C931-490D-BCD8-714ADF0D8755}"/>
    <cellStyle name="Vírgula 2 2 8 2 2" xfId="1637" xr:uid="{AD5ABD8C-419B-438F-B3A1-41DD162F9A2D}"/>
    <cellStyle name="Vírgula 2 2 8 2 3" xfId="2843" xr:uid="{9E43870D-D774-48DE-8AC5-3C1B937AC27A}"/>
    <cellStyle name="Vírgula 2 2 8 2 4" xfId="3756" xr:uid="{42BF14E7-01F9-49C3-96E2-2F4806FB0836}"/>
    <cellStyle name="Vírgula 2 2 8 3" xfId="1335" xr:uid="{46CE3033-32CF-4860-9B38-EA8120BEC4C6}"/>
    <cellStyle name="Vírgula 2 2 8 3 2" xfId="2541" xr:uid="{69618801-DAE8-4B22-A21C-13DBCDD51097}"/>
    <cellStyle name="Vírgula 2 2 8 4" xfId="1938" xr:uid="{16F86975-15F7-46C6-BABE-CA76824576FF}"/>
    <cellStyle name="Vírgula 2 2 8 4 2" xfId="3144" xr:uid="{FE21791E-8256-4563-8D6E-7B925778C68C}"/>
    <cellStyle name="Vírgula 2 2 8 5" xfId="1031" xr:uid="{4D377DB7-A0A4-47CA-BF4F-6A492CD34BF9}"/>
    <cellStyle name="Vírgula 2 2 8 6" xfId="2239" xr:uid="{C75C2F28-446C-40CE-95FE-3048B4F11F46}"/>
    <cellStyle name="Vírgula 2 2 8 7" xfId="3454" xr:uid="{7A1C5DA2-2F75-4F15-A25D-C2309990B57F}"/>
    <cellStyle name="Vírgula 2 2 9" xfId="197" xr:uid="{67F5F10C-EF74-40B8-8C9D-4B2AE1241FC3}"/>
    <cellStyle name="Vírgula 2 2 9 2" xfId="539" xr:uid="{2CD46B00-B7CC-4A66-B28B-4232E30AE128}"/>
    <cellStyle name="Vírgula 2 2 9 2 2" xfId="1447" xr:uid="{4246B603-87D6-4D2B-8C78-0969F73A8C94}"/>
    <cellStyle name="Vírgula 2 2 9 2 3" xfId="2653" xr:uid="{0AE1ABBD-708B-4C84-87AE-630EEC5E17A7}"/>
    <cellStyle name="Vírgula 2 2 9 2 4" xfId="3566" xr:uid="{09613496-A023-4210-925D-1C29B34E29F4}"/>
    <cellStyle name="Vírgula 2 2 9 3" xfId="1145" xr:uid="{D0A6A493-0F20-4AB9-BFB2-8AA109936722}"/>
    <cellStyle name="Vírgula 2 2 9 3 2" xfId="2351" xr:uid="{D56FF450-A2A6-4A3D-B6AA-98EC6F9DC740}"/>
    <cellStyle name="Vírgula 2 2 9 4" xfId="1748" xr:uid="{9407CF07-8868-4F97-8E6E-773D4CA40977}"/>
    <cellStyle name="Vírgula 2 2 9 4 2" xfId="2954" xr:uid="{518D9069-9119-40FD-A039-EEDD083A6D7C}"/>
    <cellStyle name="Vírgula 2 2 9 5" xfId="841" xr:uid="{BF9A325D-E06D-4A75-B3BB-1338CFCE4BAE}"/>
    <cellStyle name="Vírgula 2 2 9 6" xfId="2049" xr:uid="{E7C39172-CBC1-4116-AFCD-988D7FFBBBF9}"/>
    <cellStyle name="Vírgula 2 2 9 7" xfId="3264" xr:uid="{CCE34A5B-3216-4E6C-8466-A2508C443FE9}"/>
    <cellStyle name="Vírgula 2 3" xfId="63" xr:uid="{D89CCC1D-462B-4C59-A887-8BFA877FA408}"/>
    <cellStyle name="Vírgula 2 3 10" xfId="1964" xr:uid="{C283CFFD-919C-4523-BDF1-4C651263C1B8}"/>
    <cellStyle name="Vírgula 2 3 11" xfId="3179" xr:uid="{D681C3CD-5DFB-4557-B98D-5CE19A6C7DCB}"/>
    <cellStyle name="Vírgula 2 3 2" xfId="204" xr:uid="{78A49EFD-FC02-44D7-9B30-3E6CD38EC2FE}"/>
    <cellStyle name="Vírgula 2 3 2 2" xfId="205" xr:uid="{1F04711C-CDF4-41D9-833E-04F6648BF1ED}"/>
    <cellStyle name="Vírgula 2 3 2 2 2" xfId="359" xr:uid="{5F9E8AAE-9E61-4A97-A73F-08391CC1AAC2}"/>
    <cellStyle name="Vírgula 2 3 2 2 2 2" xfId="667" xr:uid="{83AF5129-7064-4AEE-A03E-E5F9FFD58519}"/>
    <cellStyle name="Vírgula 2 3 2 2 2 2 2" xfId="1575" xr:uid="{488E257C-38D4-4D9D-B050-63B84C2ED962}"/>
    <cellStyle name="Vírgula 2 3 2 2 2 2 3" xfId="2781" xr:uid="{7AA01EE4-1A33-4461-8BE1-E8E6A18E25F1}"/>
    <cellStyle name="Vírgula 2 3 2 2 2 2 4" xfId="3694" xr:uid="{B88AB6A1-ED1D-4B8F-A6F5-FD1BF320687E}"/>
    <cellStyle name="Vírgula 2 3 2 2 2 3" xfId="1273" xr:uid="{4B8B744E-3028-49D5-812E-22AE6CA7124F}"/>
    <cellStyle name="Vírgula 2 3 2 2 2 3 2" xfId="2479" xr:uid="{5761B184-F89A-4145-AA96-E3446DFB1284}"/>
    <cellStyle name="Vírgula 2 3 2 2 2 4" xfId="1876" xr:uid="{4EF9A914-B457-4E11-83D6-FB9C1FF500B5}"/>
    <cellStyle name="Vírgula 2 3 2 2 2 4 2" xfId="3082" xr:uid="{7BD0FABF-0E7D-4203-A921-9301D2660676}"/>
    <cellStyle name="Vírgula 2 3 2 2 2 5" xfId="969" xr:uid="{865933D6-3948-4133-BA6C-B7AC2A3C50F6}"/>
    <cellStyle name="Vírgula 2 3 2 2 2 6" xfId="2177" xr:uid="{975B6DC5-B70C-41E5-838B-2034BBB4B620}"/>
    <cellStyle name="Vírgula 2 3 2 2 2 7" xfId="3392" xr:uid="{49B03C6B-B934-4CAC-81C3-8AB16072F183}"/>
    <cellStyle name="Vírgula 2 3 2 2 3" xfId="547" xr:uid="{0D1536CB-4649-4D48-A636-C1887130FC57}"/>
    <cellStyle name="Vírgula 2 3 2 2 3 2" xfId="1455" xr:uid="{F090C070-7C83-40ED-8205-5952C0B355C2}"/>
    <cellStyle name="Vírgula 2 3 2 2 3 3" xfId="2661" xr:uid="{56238E2A-DB02-4A6E-9BA5-06144FAA7C81}"/>
    <cellStyle name="Vírgula 2 3 2 2 3 4" xfId="3574" xr:uid="{83659E3E-14AD-42DA-B811-C59863A48EDA}"/>
    <cellStyle name="Vírgula 2 3 2 2 4" xfId="1153" xr:uid="{D0EB878E-F5F9-4292-9E3F-8087273E8C45}"/>
    <cellStyle name="Vírgula 2 3 2 2 4 2" xfId="2359" xr:uid="{4E067B4B-489A-4974-974C-46996734455F}"/>
    <cellStyle name="Vírgula 2 3 2 2 5" xfId="1756" xr:uid="{D81CEF0A-6D00-481C-B273-12664EC71549}"/>
    <cellStyle name="Vírgula 2 3 2 2 5 2" xfId="2962" xr:uid="{A600A545-0665-4E9F-99D2-19E04F28C166}"/>
    <cellStyle name="Vírgula 2 3 2 2 6" xfId="849" xr:uid="{CEDF7223-75EF-4C9A-A021-45F9911C1533}"/>
    <cellStyle name="Vírgula 2 3 2 2 7" xfId="2057" xr:uid="{5FCF7FF8-8BF9-4FD3-A361-C0702B44DD75}"/>
    <cellStyle name="Vírgula 2 3 2 2 8" xfId="3272" xr:uid="{7C84E8FA-4D09-434D-9319-E895258C28C9}"/>
    <cellStyle name="Vírgula 2 3 2 3" xfId="358" xr:uid="{439A25E7-48A2-47A0-AB73-B85A679B9BAA}"/>
    <cellStyle name="Vírgula 2 3 2 3 2" xfId="666" xr:uid="{44DD2324-FD77-42D6-AAB7-384651A91101}"/>
    <cellStyle name="Vírgula 2 3 2 3 2 2" xfId="1574" xr:uid="{8C4124A3-3A5B-4C6A-8150-EBCDB3DBCEEC}"/>
    <cellStyle name="Vírgula 2 3 2 3 2 3" xfId="2780" xr:uid="{7930ECB9-4CEE-4A08-9B63-C80B9201BC0B}"/>
    <cellStyle name="Vírgula 2 3 2 3 2 4" xfId="3693" xr:uid="{0481AEE5-0909-4D2B-9482-278876743881}"/>
    <cellStyle name="Vírgula 2 3 2 3 3" xfId="1272" xr:uid="{C638A865-30C5-43D8-9A05-EF20DD62C66A}"/>
    <cellStyle name="Vírgula 2 3 2 3 3 2" xfId="2478" xr:uid="{6062BC17-EB32-4ACD-B456-883E8C3FAEA1}"/>
    <cellStyle name="Vírgula 2 3 2 3 4" xfId="1875" xr:uid="{288FDC4A-6812-4740-A50E-95E33E4859B9}"/>
    <cellStyle name="Vírgula 2 3 2 3 4 2" xfId="3081" xr:uid="{9ACAFE87-CC2B-4364-9D47-E7D73ADC496D}"/>
    <cellStyle name="Vírgula 2 3 2 3 5" xfId="968" xr:uid="{6B6376B9-2FA2-4DA1-ACA2-45CDD2007A7A}"/>
    <cellStyle name="Vírgula 2 3 2 3 6" xfId="2176" xr:uid="{D1862308-8439-4E59-A438-2DD62C44EF6F}"/>
    <cellStyle name="Vírgula 2 3 2 3 7" xfId="3391" xr:uid="{E1683B56-FD3A-43DB-8E45-CDF6728268D6}"/>
    <cellStyle name="Vírgula 2 3 2 4" xfId="546" xr:uid="{AB5C9B0B-CAB6-4145-B3F4-736262176B44}"/>
    <cellStyle name="Vírgula 2 3 2 4 2" xfId="1454" xr:uid="{71BE4458-7DFA-4221-B50D-1D49B0CB1A2A}"/>
    <cellStyle name="Vírgula 2 3 2 4 3" xfId="2660" xr:uid="{1AB9F5EF-3462-4377-9D3C-F3E1C029B026}"/>
    <cellStyle name="Vírgula 2 3 2 4 4" xfId="3573" xr:uid="{C70565FA-9D94-435A-8C07-8BCA43692605}"/>
    <cellStyle name="Vírgula 2 3 2 5" xfId="1152" xr:uid="{CFA0752D-3E4A-486A-AF01-562837F8D0EE}"/>
    <cellStyle name="Vírgula 2 3 2 5 2" xfId="2358" xr:uid="{0455B9E5-DA22-4621-880A-EDA7496E2B8D}"/>
    <cellStyle name="Vírgula 2 3 2 6" xfId="1755" xr:uid="{3B3E5145-4E26-474E-9A18-E1FE8F3904E5}"/>
    <cellStyle name="Vírgula 2 3 2 6 2" xfId="2961" xr:uid="{23AF1378-05E9-4191-8C12-35E8A57976DA}"/>
    <cellStyle name="Vírgula 2 3 2 7" xfId="848" xr:uid="{46763A6A-F23D-4789-B9B8-4AA5C69ABB33}"/>
    <cellStyle name="Vírgula 2 3 2 8" xfId="2056" xr:uid="{52814B05-D007-4184-88CC-E8EE82713302}"/>
    <cellStyle name="Vírgula 2 3 2 9" xfId="3271" xr:uid="{0EF7695B-4BFF-4974-8889-91DB0D2C4CC6}"/>
    <cellStyle name="Vírgula 2 3 3" xfId="206" xr:uid="{3EFA4C11-0902-42BC-A885-28F02EE213E6}"/>
    <cellStyle name="Vírgula 2 3 3 2" xfId="360" xr:uid="{3DCAD6AC-8002-4322-B434-6A4A8D29B44D}"/>
    <cellStyle name="Vírgula 2 3 3 2 2" xfId="668" xr:uid="{2EF207BE-F22C-4EF0-B9EF-ECD4E7F22C44}"/>
    <cellStyle name="Vírgula 2 3 3 2 2 2" xfId="1576" xr:uid="{0953E13D-06A3-4B72-BC4F-A65DF5786B80}"/>
    <cellStyle name="Vírgula 2 3 3 2 2 3" xfId="2782" xr:uid="{8E2DD5D5-8934-498C-B420-2302DAE630DE}"/>
    <cellStyle name="Vírgula 2 3 3 2 2 4" xfId="3695" xr:uid="{1F49174D-D6A0-494C-BE4A-56A40508CE1E}"/>
    <cellStyle name="Vírgula 2 3 3 2 3" xfId="1274" xr:uid="{AF1386A4-1D8C-4575-9BD5-04D1634BB9FB}"/>
    <cellStyle name="Vírgula 2 3 3 2 3 2" xfId="2480" xr:uid="{F9370F40-D70E-4EDC-A9D7-B3D6AC3D6884}"/>
    <cellStyle name="Vírgula 2 3 3 2 4" xfId="1877" xr:uid="{0AAE18F4-0988-428E-98BF-098846F9DDBB}"/>
    <cellStyle name="Vírgula 2 3 3 2 4 2" xfId="3083" xr:uid="{DBD9024D-D4AC-41D1-B67D-B8693F38B479}"/>
    <cellStyle name="Vírgula 2 3 3 2 5" xfId="970" xr:uid="{4AC1A620-E628-4B86-B234-78D8E87DE703}"/>
    <cellStyle name="Vírgula 2 3 3 2 6" xfId="2178" xr:uid="{C046ADAA-3470-4D5D-9BCD-31D4C36B6044}"/>
    <cellStyle name="Vírgula 2 3 3 2 7" xfId="3393" xr:uid="{C1484EC0-82F9-4E1A-AE85-1291BEA11462}"/>
    <cellStyle name="Vírgula 2 3 3 3" xfId="548" xr:uid="{AD46625E-968F-4711-9C0E-7A754044838F}"/>
    <cellStyle name="Vírgula 2 3 3 3 2" xfId="1456" xr:uid="{4F310BA3-06EA-4E20-8C1C-A3D524461B4A}"/>
    <cellStyle name="Vírgula 2 3 3 3 3" xfId="2662" xr:uid="{5A5B7171-460D-4B44-9E0B-3ED4B118B53A}"/>
    <cellStyle name="Vírgula 2 3 3 3 4" xfId="3575" xr:uid="{A259C109-9503-4E86-95A5-38E104AD53B6}"/>
    <cellStyle name="Vírgula 2 3 3 4" xfId="1154" xr:uid="{B96509EC-C665-4DD4-8F09-D44D2A7034F5}"/>
    <cellStyle name="Vírgula 2 3 3 4 2" xfId="2360" xr:uid="{65EAA475-1385-4204-8761-D33538AD454E}"/>
    <cellStyle name="Vírgula 2 3 3 5" xfId="1757" xr:uid="{111A03ED-D6FD-49CA-9531-771E4221392F}"/>
    <cellStyle name="Vírgula 2 3 3 5 2" xfId="2963" xr:uid="{1834FF77-EAB8-495A-94EC-773482A20E54}"/>
    <cellStyle name="Vírgula 2 3 3 6" xfId="850" xr:uid="{0F72D6DE-42EA-4603-9610-A862788BE36C}"/>
    <cellStyle name="Vírgula 2 3 3 7" xfId="2058" xr:uid="{B15D9196-5E0F-4058-9816-087CEBA39B76}"/>
    <cellStyle name="Vírgula 2 3 3 8" xfId="3273" xr:uid="{771D6C8D-7367-429C-B38D-5724AA5A3AFA}"/>
    <cellStyle name="Vírgula 2 3 4" xfId="357" xr:uid="{9F0274F4-476F-4BB3-BE50-4D88715E40C2}"/>
    <cellStyle name="Vírgula 2 3 4 2" xfId="665" xr:uid="{B447F6DB-F650-4CA2-BA74-C661604D8355}"/>
    <cellStyle name="Vírgula 2 3 4 2 2" xfId="1573" xr:uid="{84B043C9-4B5C-4C7D-BE5C-7FDD52EFE989}"/>
    <cellStyle name="Vírgula 2 3 4 2 3" xfId="2779" xr:uid="{72D6E534-4F2E-404A-8D26-76D485CC5550}"/>
    <cellStyle name="Vírgula 2 3 4 2 4" xfId="3692" xr:uid="{CAA0E0B3-D23A-4334-A865-1F08ADBB4FF4}"/>
    <cellStyle name="Vírgula 2 3 4 3" xfId="1271" xr:uid="{575A4234-C78E-4F36-9E42-84D59074115C}"/>
    <cellStyle name="Vírgula 2 3 4 3 2" xfId="2477" xr:uid="{FF3C3EEB-B8BC-4DC0-9062-7AFC4FA368D8}"/>
    <cellStyle name="Vírgula 2 3 4 4" xfId="1874" xr:uid="{B29B4EB5-8F87-439E-9C6A-D4671A15C449}"/>
    <cellStyle name="Vírgula 2 3 4 4 2" xfId="3080" xr:uid="{83DBAFAB-8FB5-4E94-B01D-1039738142DA}"/>
    <cellStyle name="Vírgula 2 3 4 5" xfId="967" xr:uid="{DFEF4ED9-C6D7-4B9E-A88B-1853BF074415}"/>
    <cellStyle name="Vírgula 2 3 4 6" xfId="2175" xr:uid="{5E1DE88E-7CCC-40F2-BACB-112FEDDBE135}"/>
    <cellStyle name="Vírgula 2 3 4 7" xfId="3390" xr:uid="{258B7B2B-5684-46F2-BC91-64181B349AF3}"/>
    <cellStyle name="Vírgula 2 3 5" xfId="203" xr:uid="{937AFA24-14D3-4801-A869-044138055BF0}"/>
    <cellStyle name="Vírgula 2 3 5 2" xfId="545" xr:uid="{12FB9D98-D117-43FF-A85C-875BBD06F54A}"/>
    <cellStyle name="Vírgula 2 3 5 2 2" xfId="1453" xr:uid="{8D7391CC-7B7F-435C-9486-4BB3861B6B30}"/>
    <cellStyle name="Vírgula 2 3 5 2 3" xfId="2659" xr:uid="{CD137067-4CF5-448F-B70D-E2DF036AF43A}"/>
    <cellStyle name="Vírgula 2 3 5 2 4" xfId="3572" xr:uid="{53266E08-97F5-4600-9EA5-529A9BF33C90}"/>
    <cellStyle name="Vírgula 2 3 5 3" xfId="1151" xr:uid="{35D981CA-0243-49FB-AEDA-CEC5CB3A4771}"/>
    <cellStyle name="Vírgula 2 3 5 3 2" xfId="2357" xr:uid="{46F454ED-3820-4D30-B0BA-C9C1A598C8F3}"/>
    <cellStyle name="Vírgula 2 3 5 4" xfId="1754" xr:uid="{8D81592D-26D3-43B8-88B9-D4F522FEF110}"/>
    <cellStyle name="Vírgula 2 3 5 4 2" xfId="2960" xr:uid="{5B639E5F-8CDE-4FD5-B521-51F4D1CAB6F7}"/>
    <cellStyle name="Vírgula 2 3 5 5" xfId="847" xr:uid="{69122D95-78FB-4F54-829D-EBF007AFEED5}"/>
    <cellStyle name="Vírgula 2 3 5 6" xfId="2055" xr:uid="{BF75B2FA-5263-4D83-A76E-709BBAA38F04}"/>
    <cellStyle name="Vírgula 2 3 5 7" xfId="3270" xr:uid="{F1041431-602D-4ECE-877E-13A59FE4DA8F}"/>
    <cellStyle name="Vírgula 2 3 6" xfId="454" xr:uid="{EBC25362-DE81-4BB7-8DE7-A580D14C964F}"/>
    <cellStyle name="Vírgula 2 3 6 2" xfId="1362" xr:uid="{61E75209-E649-4EED-A135-FF120F672160}"/>
    <cellStyle name="Vírgula 2 3 6 3" xfId="2568" xr:uid="{6814986F-B8D0-44AA-B2EA-6780898252CA}"/>
    <cellStyle name="Vírgula 2 3 6 4" xfId="3481" xr:uid="{09EE06D6-F6EC-4938-B412-1830E2BF495D}"/>
    <cellStyle name="Vírgula 2 3 7" xfId="1060" xr:uid="{D8BDE08E-1D63-4252-95B4-7FB09C5BB006}"/>
    <cellStyle name="Vírgula 2 3 7 2" xfId="2266" xr:uid="{79C80393-567A-4CBE-8F19-BB818F7D9A61}"/>
    <cellStyle name="Vírgula 2 3 8" xfId="1663" xr:uid="{00B204C4-ECAC-46E5-99AC-CB90639DB6D9}"/>
    <cellStyle name="Vírgula 2 3 8 2" xfId="2869" xr:uid="{DF6AEDAE-B6FB-4B82-93FF-CB27BEDFCCDF}"/>
    <cellStyle name="Vírgula 2 3 9" xfId="756" xr:uid="{20333E58-2904-4B98-BD7B-F4F1108218F8}"/>
    <cellStyle name="Vírgula 2 4" xfId="64" xr:uid="{0CD60C9A-9B92-4214-8E6F-C9004C927570}"/>
    <cellStyle name="Vírgula 2 4 10" xfId="3180" xr:uid="{3FEB8EAB-47D0-4988-9391-C19FD16005CD}"/>
    <cellStyle name="Vírgula 2 4 2" xfId="208" xr:uid="{85EDCDB4-C9C0-4C17-87AD-316F1FB5E258}"/>
    <cellStyle name="Vírgula 2 4 2 2" xfId="362" xr:uid="{A4A7779E-B435-4EA8-BD59-C2D8564020EB}"/>
    <cellStyle name="Vírgula 2 4 2 2 2" xfId="670" xr:uid="{7751FE20-10CD-4C8A-9BB8-FC10492BCBF2}"/>
    <cellStyle name="Vírgula 2 4 2 2 2 2" xfId="1578" xr:uid="{88DAF003-AF13-4D11-AE93-493F97DBDBC1}"/>
    <cellStyle name="Vírgula 2 4 2 2 2 3" xfId="2784" xr:uid="{AD2BAE86-3B66-4404-9671-7E8037B67C2C}"/>
    <cellStyle name="Vírgula 2 4 2 2 2 4" xfId="3697" xr:uid="{84DB2E87-CCE9-4718-996C-D5207C1A8522}"/>
    <cellStyle name="Vírgula 2 4 2 2 3" xfId="1276" xr:uid="{6235218F-ACD7-4CFF-A9EB-F42B2CB1B937}"/>
    <cellStyle name="Vírgula 2 4 2 2 3 2" xfId="2482" xr:uid="{DD74C6AF-48B0-4A25-A487-936524CA6F38}"/>
    <cellStyle name="Vírgula 2 4 2 2 4" xfId="1879" xr:uid="{D798AAE0-40C4-4A68-83B1-54DC87DF9BBD}"/>
    <cellStyle name="Vírgula 2 4 2 2 4 2" xfId="3085" xr:uid="{92FC3CC0-F05B-4A2B-B767-68DA8E530C7E}"/>
    <cellStyle name="Vírgula 2 4 2 2 5" xfId="972" xr:uid="{8351FD3F-6F54-4BAF-9B49-024E7F9D7347}"/>
    <cellStyle name="Vírgula 2 4 2 2 6" xfId="2180" xr:uid="{2B19F3BE-E3E9-442E-8CDE-368DF43B2C3A}"/>
    <cellStyle name="Vírgula 2 4 2 2 7" xfId="3395" xr:uid="{C3DA76BC-2591-4D35-9FDD-71D1A7615669}"/>
    <cellStyle name="Vírgula 2 4 2 3" xfId="550" xr:uid="{E7A2DC96-8A1B-4F34-A971-97920217A491}"/>
    <cellStyle name="Vírgula 2 4 2 3 2" xfId="1458" xr:uid="{F01D1102-D70A-43D0-B209-38C6427A64EE}"/>
    <cellStyle name="Vírgula 2 4 2 3 3" xfId="2664" xr:uid="{AF59FA55-087F-4D2E-AF28-12095CFCDE86}"/>
    <cellStyle name="Vírgula 2 4 2 3 4" xfId="3577" xr:uid="{1D7681F1-2C5C-4F6E-A00C-D97C415AB9BD}"/>
    <cellStyle name="Vírgula 2 4 2 4" xfId="1156" xr:uid="{AD7DC427-303A-47E8-92C0-8B5AE3E96FC2}"/>
    <cellStyle name="Vírgula 2 4 2 4 2" xfId="2362" xr:uid="{DB6387BD-193E-4CCF-89CC-D7BCF4B311B4}"/>
    <cellStyle name="Vírgula 2 4 2 5" xfId="1759" xr:uid="{E5198845-8847-45DE-A042-418F27F0A624}"/>
    <cellStyle name="Vírgula 2 4 2 5 2" xfId="2965" xr:uid="{40576A5B-6C3D-4C40-8A1A-31849CA3DE86}"/>
    <cellStyle name="Vírgula 2 4 2 6" xfId="852" xr:uid="{1AD70109-CE46-4C46-A575-ED5491F3E6FB}"/>
    <cellStyle name="Vírgula 2 4 2 7" xfId="2060" xr:uid="{1F7FA148-BE10-4D66-B67F-D8BBF0AD6936}"/>
    <cellStyle name="Vírgula 2 4 2 8" xfId="3275" xr:uid="{60EFBCA7-81EF-4226-B46E-5B57DC646B75}"/>
    <cellStyle name="Vírgula 2 4 3" xfId="361" xr:uid="{9251E338-6454-4A2B-97A7-79983189AF9E}"/>
    <cellStyle name="Vírgula 2 4 3 2" xfId="669" xr:uid="{87513DFD-0561-4C8E-8B19-89135D8C98AE}"/>
    <cellStyle name="Vírgula 2 4 3 2 2" xfId="1577" xr:uid="{50866FF2-8402-4579-B2ED-B064F7E15D89}"/>
    <cellStyle name="Vírgula 2 4 3 2 3" xfId="2783" xr:uid="{156CEF1C-620F-4451-A86C-3638C8260E32}"/>
    <cellStyle name="Vírgula 2 4 3 2 4" xfId="3696" xr:uid="{809DC972-5388-4F84-84D6-0BAF11E78EAB}"/>
    <cellStyle name="Vírgula 2 4 3 3" xfId="1275" xr:uid="{4C28D2C2-3EAF-455D-8DB9-B870EEF772A1}"/>
    <cellStyle name="Vírgula 2 4 3 3 2" xfId="2481" xr:uid="{7E42E73A-3A16-4A9D-B400-0B8394150C50}"/>
    <cellStyle name="Vírgula 2 4 3 4" xfId="1878" xr:uid="{007A5416-6B2F-4AB2-B18E-131354E3228E}"/>
    <cellStyle name="Vírgula 2 4 3 4 2" xfId="3084" xr:uid="{53BA929B-2029-4E42-8C80-16FDBF58785A}"/>
    <cellStyle name="Vírgula 2 4 3 5" xfId="971" xr:uid="{E424382C-6CBD-4FFD-8A3A-C4ECFDEA8EA3}"/>
    <cellStyle name="Vírgula 2 4 3 6" xfId="2179" xr:uid="{B3295572-E8FF-412D-BF68-AA147F35FAC7}"/>
    <cellStyle name="Vírgula 2 4 3 7" xfId="3394" xr:uid="{F847B4C2-4750-488D-92BE-ECA1C5E3CBC3}"/>
    <cellStyle name="Vírgula 2 4 4" xfId="207" xr:uid="{9653FE10-E0DF-41C1-8DD3-6DD8CC922DE9}"/>
    <cellStyle name="Vírgula 2 4 4 2" xfId="549" xr:uid="{9D6FCB34-4B94-4EA8-816F-ABC845852D7E}"/>
    <cellStyle name="Vírgula 2 4 4 2 2" xfId="1457" xr:uid="{B4A4DCCC-5DB4-4555-AACF-2D20042D2C11}"/>
    <cellStyle name="Vírgula 2 4 4 2 3" xfId="2663" xr:uid="{4009DB10-577B-404A-865D-0977F3410D8E}"/>
    <cellStyle name="Vírgula 2 4 4 2 4" xfId="3576" xr:uid="{4B4E6548-98E7-403C-B941-81A068BA16D3}"/>
    <cellStyle name="Vírgula 2 4 4 3" xfId="1155" xr:uid="{050D261F-9B8D-4FF8-96E8-CC991FD23949}"/>
    <cellStyle name="Vírgula 2 4 4 3 2" xfId="2361" xr:uid="{28FB13FD-A74E-4A67-BE9E-B89BC6513CF1}"/>
    <cellStyle name="Vírgula 2 4 4 4" xfId="1758" xr:uid="{A48E46E9-6341-4CAE-967E-6776D5204708}"/>
    <cellStyle name="Vírgula 2 4 4 4 2" xfId="2964" xr:uid="{73509E3F-0968-4B36-9EBD-1E867F36D02E}"/>
    <cellStyle name="Vírgula 2 4 4 5" xfId="851" xr:uid="{6877A4EE-7443-4863-BD77-DDD3FC00C1FC}"/>
    <cellStyle name="Vírgula 2 4 4 6" xfId="2059" xr:uid="{3079165F-A0BB-4F39-97FF-6178C9AE2359}"/>
    <cellStyle name="Vírgula 2 4 4 7" xfId="3274" xr:uid="{7F60EE2E-8BA6-42D4-B91F-DF6D827CC7C7}"/>
    <cellStyle name="Vírgula 2 4 5" xfId="455" xr:uid="{6B392B5F-A6D5-4633-B4B0-BF44F3EC6ED7}"/>
    <cellStyle name="Vírgula 2 4 5 2" xfId="1363" xr:uid="{1F98A00D-32B9-4B3C-B744-016B3BAF67E6}"/>
    <cellStyle name="Vírgula 2 4 5 3" xfId="2569" xr:uid="{75B88A53-9444-4635-B627-2ECD62103C2A}"/>
    <cellStyle name="Vírgula 2 4 5 4" xfId="3482" xr:uid="{8B8F0BFA-1B42-4A72-84CE-C8F193E0ABF2}"/>
    <cellStyle name="Vírgula 2 4 6" xfId="1061" xr:uid="{8312326C-8798-4EA2-A110-712C02213455}"/>
    <cellStyle name="Vírgula 2 4 6 2" xfId="2267" xr:uid="{455D3B27-05FE-409C-A0C9-DA2EA4C55640}"/>
    <cellStyle name="Vírgula 2 4 7" xfId="1664" xr:uid="{FF1D32B8-E368-4A52-8357-8E5004AA969C}"/>
    <cellStyle name="Vírgula 2 4 7 2" xfId="2870" xr:uid="{EDAB858C-FBB0-4C4E-BB6F-2DDE0DB6E2CC}"/>
    <cellStyle name="Vírgula 2 4 8" xfId="757" xr:uid="{4A59DE3A-7051-48DC-9168-477F2D5C114D}"/>
    <cellStyle name="Vírgula 2 4 9" xfId="1965" xr:uid="{039A167A-3416-40D6-B3C6-204736954A12}"/>
    <cellStyle name="Vírgula 2 5" xfId="209" xr:uid="{FE1BE483-3C47-4481-8E9F-09C6F9B09FE7}"/>
    <cellStyle name="Vírgula 2 5 2" xfId="210" xr:uid="{4081B999-F871-4A61-BFDD-7AC2E2A6056D}"/>
    <cellStyle name="Vírgula 2 5 2 2" xfId="364" xr:uid="{ED904AAB-D6F7-46D6-A1F1-EC4005AC105B}"/>
    <cellStyle name="Vírgula 2 5 2 2 2" xfId="672" xr:uid="{53547D48-871E-45A6-BE7E-B993BC9788B0}"/>
    <cellStyle name="Vírgula 2 5 2 2 2 2" xfId="1580" xr:uid="{5DF83222-F0C1-4056-AD89-5EE5B9C54373}"/>
    <cellStyle name="Vírgula 2 5 2 2 2 3" xfId="2786" xr:uid="{27BAAC6E-C527-49E2-8A1A-4ED678D680FF}"/>
    <cellStyle name="Vírgula 2 5 2 2 2 4" xfId="3699" xr:uid="{67B182A6-7733-4BBA-8075-7DC4230F25E6}"/>
    <cellStyle name="Vírgula 2 5 2 2 3" xfId="1278" xr:uid="{38305C69-3403-4DEF-A48F-99915B0E72F3}"/>
    <cellStyle name="Vírgula 2 5 2 2 3 2" xfId="2484" xr:uid="{26550796-FBB3-4242-B315-FE01CB1C3993}"/>
    <cellStyle name="Vírgula 2 5 2 2 4" xfId="1881" xr:uid="{62CF4B9D-A499-41DE-A865-823FADDE5894}"/>
    <cellStyle name="Vírgula 2 5 2 2 4 2" xfId="3087" xr:uid="{05AFC043-A430-4AC7-AE2A-04B5CDDC7C96}"/>
    <cellStyle name="Vírgula 2 5 2 2 5" xfId="974" xr:uid="{831BFFEB-B3CC-4AEF-BBB7-E7961E42BF8B}"/>
    <cellStyle name="Vírgula 2 5 2 2 6" xfId="2182" xr:uid="{FF2A119A-9DF9-49EE-8444-5B5FB2403D50}"/>
    <cellStyle name="Vírgula 2 5 2 2 7" xfId="3397" xr:uid="{4FA136A8-DE76-42AC-BAAC-E7DA9E2C9219}"/>
    <cellStyle name="Vírgula 2 5 2 3" xfId="552" xr:uid="{4B0B0578-4114-4C12-8654-08F8CCB2798E}"/>
    <cellStyle name="Vírgula 2 5 2 3 2" xfId="1460" xr:uid="{916984AD-9C0B-4CC2-BDBA-C0C86D487817}"/>
    <cellStyle name="Vírgula 2 5 2 3 3" xfId="2666" xr:uid="{58D80542-2317-4FE5-BCCE-801AB5C86EC0}"/>
    <cellStyle name="Vírgula 2 5 2 3 4" xfId="3579" xr:uid="{356CA576-5ED2-4C8E-8F9A-F343D2035CD0}"/>
    <cellStyle name="Vírgula 2 5 2 4" xfId="1158" xr:uid="{33CF1AFC-D01B-49A5-AF4B-2DFD58EB389A}"/>
    <cellStyle name="Vírgula 2 5 2 4 2" xfId="2364" xr:uid="{375DD620-25CD-41D5-8476-866F95865429}"/>
    <cellStyle name="Vírgula 2 5 2 5" xfId="1761" xr:uid="{B9FDAB11-030C-48C2-8BD9-6C12EF93BC8F}"/>
    <cellStyle name="Vírgula 2 5 2 5 2" xfId="2967" xr:uid="{29B0A604-85DA-4061-BE50-DDFBC9C129A8}"/>
    <cellStyle name="Vírgula 2 5 2 6" xfId="854" xr:uid="{D5660BF1-88FD-4895-9862-1405033E028F}"/>
    <cellStyle name="Vírgula 2 5 2 7" xfId="2062" xr:uid="{BEF42637-CB83-4935-8A49-9C7F54863C0B}"/>
    <cellStyle name="Vírgula 2 5 2 8" xfId="3277" xr:uid="{D702C5DE-C878-4AF6-8CAF-4893D0A0A554}"/>
    <cellStyle name="Vírgula 2 5 3" xfId="363" xr:uid="{49DC461A-CCBC-46E2-91CC-5108C2FB8054}"/>
    <cellStyle name="Vírgula 2 5 3 2" xfId="671" xr:uid="{FB5DAADC-BDE7-430E-8BA7-8B62B53DA6C0}"/>
    <cellStyle name="Vírgula 2 5 3 2 2" xfId="1579" xr:uid="{955D7F26-02EB-4CE2-8128-1A345ABDA54C}"/>
    <cellStyle name="Vírgula 2 5 3 2 3" xfId="2785" xr:uid="{FAD245B3-82AA-4F44-BD69-3F55D4D42678}"/>
    <cellStyle name="Vírgula 2 5 3 2 4" xfId="3698" xr:uid="{DE9B8B46-053E-47AE-BD27-5720F0630727}"/>
    <cellStyle name="Vírgula 2 5 3 3" xfId="1277" xr:uid="{01B81006-8480-4AD8-92D3-BEE811A3533B}"/>
    <cellStyle name="Vírgula 2 5 3 3 2" xfId="2483" xr:uid="{A898C3CD-58E4-4BFD-B6A8-D94B320627AB}"/>
    <cellStyle name="Vírgula 2 5 3 4" xfId="1880" xr:uid="{4A18626E-7036-43BD-A30D-476FD0A6A3E9}"/>
    <cellStyle name="Vírgula 2 5 3 4 2" xfId="3086" xr:uid="{099836CA-1E73-4FDE-BAEC-EE7CB4609BCC}"/>
    <cellStyle name="Vírgula 2 5 3 5" xfId="973" xr:uid="{496102A2-38B3-45A1-8717-878A3787E143}"/>
    <cellStyle name="Vírgula 2 5 3 6" xfId="2181" xr:uid="{CE272852-86E5-423B-B8D1-E886DC557763}"/>
    <cellStyle name="Vírgula 2 5 3 7" xfId="3396" xr:uid="{F8135265-4386-4F3D-A533-5F82171A32A3}"/>
    <cellStyle name="Vírgula 2 5 4" xfId="551" xr:uid="{BA25E7F9-DBB5-40BF-AF78-89309AE5FC0A}"/>
    <cellStyle name="Vírgula 2 5 4 2" xfId="1459" xr:uid="{F2186725-6877-4881-A4C5-B8DCA4326610}"/>
    <cellStyle name="Vírgula 2 5 4 3" xfId="2665" xr:uid="{CEC8CEF5-F09E-47CB-A203-751D9BC2B944}"/>
    <cellStyle name="Vírgula 2 5 4 4" xfId="3578" xr:uid="{89DCCA9B-F36B-4BC9-9928-5EC9F86CAC69}"/>
    <cellStyle name="Vírgula 2 5 5" xfId="1157" xr:uid="{323ED4AC-5554-42F8-B531-992BA9BE80AA}"/>
    <cellStyle name="Vírgula 2 5 5 2" xfId="2363" xr:uid="{37FD75F9-B0AC-4B91-A4D7-745CF159792A}"/>
    <cellStyle name="Vírgula 2 5 6" xfId="1760" xr:uid="{EE932134-140F-47AA-A124-FFB338B8DD5D}"/>
    <cellStyle name="Vírgula 2 5 6 2" xfId="2966" xr:uid="{3EF64E72-B112-45CA-BC71-76AF7D0BB68A}"/>
    <cellStyle name="Vírgula 2 5 7" xfId="853" xr:uid="{106191A4-7485-4DFC-BD0D-E76A99670881}"/>
    <cellStyle name="Vírgula 2 5 8" xfId="2061" xr:uid="{B34B5F4C-1C39-4BDE-9530-47F5AAB8935D}"/>
    <cellStyle name="Vírgula 2 5 9" xfId="3276" xr:uid="{1D756951-C7AE-40D7-B6E5-300BAC3537CC}"/>
    <cellStyle name="Vírgula 2 6" xfId="211" xr:uid="{9CF60431-31EC-4091-AFE6-719DA4703079}"/>
    <cellStyle name="Vírgula 2 6 2" xfId="365" xr:uid="{01F61933-B350-417D-A764-28B510C595DD}"/>
    <cellStyle name="Vírgula 2 6 2 2" xfId="673" xr:uid="{97223C6C-4654-42DE-BFFA-96F8B4903EFC}"/>
    <cellStyle name="Vírgula 2 6 2 2 2" xfId="1581" xr:uid="{5F0B94CC-4862-43E5-AE36-641253F8925E}"/>
    <cellStyle name="Vírgula 2 6 2 2 3" xfId="2787" xr:uid="{BF73C1EB-BA3E-40AA-80BB-34C18CB33DDB}"/>
    <cellStyle name="Vírgula 2 6 2 2 4" xfId="3700" xr:uid="{D040D5F8-1407-435C-88C8-EA8718FA153C}"/>
    <cellStyle name="Vírgula 2 6 2 3" xfId="1279" xr:uid="{3404E9DC-79C9-495E-B6E5-3789A309631C}"/>
    <cellStyle name="Vírgula 2 6 2 3 2" xfId="2485" xr:uid="{25A3A5BB-8344-4C24-9391-8125EF4561EA}"/>
    <cellStyle name="Vírgula 2 6 2 4" xfId="1882" xr:uid="{3259782C-C867-4715-88DB-F3C4594AE8FD}"/>
    <cellStyle name="Vírgula 2 6 2 4 2" xfId="3088" xr:uid="{9C1271D2-8EAF-4697-A123-8EA3AA262304}"/>
    <cellStyle name="Vírgula 2 6 2 5" xfId="975" xr:uid="{2DF8BDED-3C9C-48A8-A552-302B54C6D964}"/>
    <cellStyle name="Vírgula 2 6 2 6" xfId="2183" xr:uid="{3F31F33D-CF8A-4F1C-8E65-C91F2EFF07F7}"/>
    <cellStyle name="Vírgula 2 6 2 7" xfId="3398" xr:uid="{957B9C1F-FA90-4CF9-BA01-A3EF724D128A}"/>
    <cellStyle name="Vírgula 2 6 3" xfId="553" xr:uid="{FC3C3C7D-305F-4216-8FA3-8932D52CCEEA}"/>
    <cellStyle name="Vírgula 2 6 3 2" xfId="1461" xr:uid="{C90C81BA-89F9-4AAE-918A-1F9AB1A3D40D}"/>
    <cellStyle name="Vírgula 2 6 3 3" xfId="2667" xr:uid="{456989D2-ECB5-4912-9261-680D587F7365}"/>
    <cellStyle name="Vírgula 2 6 3 4" xfId="3580" xr:uid="{08908925-B76A-4B41-8B98-A6FA31717D05}"/>
    <cellStyle name="Vírgula 2 6 4" xfId="1159" xr:uid="{55C2EEE7-6F73-4030-AF5E-19233BFFE64B}"/>
    <cellStyle name="Vírgula 2 6 4 2" xfId="2365" xr:uid="{8106E1E2-C6A3-4476-9E88-F37144E6EF07}"/>
    <cellStyle name="Vírgula 2 6 5" xfId="1762" xr:uid="{27A91F9D-BE4E-477F-90A6-4A8C609983B2}"/>
    <cellStyle name="Vírgula 2 6 5 2" xfId="2968" xr:uid="{8EA13ED6-7096-4188-843F-211797A973E9}"/>
    <cellStyle name="Vírgula 2 6 6" xfId="855" xr:uid="{D5EAC868-3E64-488A-B078-51F98E312026}"/>
    <cellStyle name="Vírgula 2 6 7" xfId="2063" xr:uid="{D9974CEE-1A0A-4AFB-9B20-79B264187403}"/>
    <cellStyle name="Vírgula 2 6 8" xfId="3278" xr:uid="{4ACF8017-A393-42F0-8654-DB9AEC38238C}"/>
    <cellStyle name="Vírgula 2 7" xfId="350" xr:uid="{16A8D7B0-5F53-4D74-96DB-754745A2FCDF}"/>
    <cellStyle name="Vírgula 2 7 2" xfId="658" xr:uid="{4CDC2D3E-D9A3-423D-BD9C-B06BFBBC9234}"/>
    <cellStyle name="Vírgula 2 7 2 2" xfId="1566" xr:uid="{34A782E3-EA75-4CF3-A73A-36FD0E85A2BF}"/>
    <cellStyle name="Vírgula 2 7 2 3" xfId="2772" xr:uid="{DA66CB5B-7276-4CF0-9D95-BD9CB50BFCB2}"/>
    <cellStyle name="Vírgula 2 7 2 4" xfId="3685" xr:uid="{0CD1B175-8743-4AD8-ABCF-ECC88B9C67CB}"/>
    <cellStyle name="Vírgula 2 7 3" xfId="1264" xr:uid="{55BC2FD8-1942-4ACB-AF5E-D8EDF51BEC4D}"/>
    <cellStyle name="Vírgula 2 7 3 2" xfId="2470" xr:uid="{85BE0856-2CE2-4366-949B-84836D8C67A8}"/>
    <cellStyle name="Vírgula 2 7 4" xfId="1867" xr:uid="{8B3C3484-EA9E-4B06-9D1B-F1ED923B892F}"/>
    <cellStyle name="Vírgula 2 7 4 2" xfId="3073" xr:uid="{83B337C1-F9D7-4E10-A6F0-397C804CF2CF}"/>
    <cellStyle name="Vírgula 2 7 5" xfId="960" xr:uid="{7FFF36BA-6B7B-4659-A6F1-C7384EC376D1}"/>
    <cellStyle name="Vírgula 2 7 6" xfId="2168" xr:uid="{1983AD1E-97FD-48C5-8EBD-0E9328111453}"/>
    <cellStyle name="Vírgula 2 7 7" xfId="3383" xr:uid="{0D990F42-4E92-4C21-8493-3137FE3733F0}"/>
    <cellStyle name="Vírgula 2 8" xfId="196" xr:uid="{5F8E8F60-C2CB-4244-B1FC-576E16F09349}"/>
    <cellStyle name="Vírgula 2 8 2" xfId="538" xr:uid="{95541C85-CE94-432C-9D5B-8327923967CA}"/>
    <cellStyle name="Vírgula 2 8 2 2" xfId="1446" xr:uid="{1EEE82E9-1E7E-4216-90CD-80161A223F0F}"/>
    <cellStyle name="Vírgula 2 8 2 3" xfId="2652" xr:uid="{E9717B70-8473-4BF6-ADD0-91116DEB16EC}"/>
    <cellStyle name="Vírgula 2 8 2 4" xfId="3565" xr:uid="{2B34D02F-CCEF-46CB-8FCA-116CC940210C}"/>
    <cellStyle name="Vírgula 2 8 3" xfId="1144" xr:uid="{FB1F3B58-E063-4B00-83F7-41B0534F76A3}"/>
    <cellStyle name="Vírgula 2 8 3 2" xfId="2350" xr:uid="{BD13481C-98AB-4788-8619-90B8BFE787AB}"/>
    <cellStyle name="Vírgula 2 8 4" xfId="1747" xr:uid="{CF5718DA-CCA8-4A20-823C-70EF76F18CAB}"/>
    <cellStyle name="Vírgula 2 8 4 2" xfId="2953" xr:uid="{EBF829AB-E69A-4763-B399-74076D8F001F}"/>
    <cellStyle name="Vírgula 2 8 5" xfId="840" xr:uid="{5FDB3FE5-5A2B-4FDB-876A-2726DCDAF5CB}"/>
    <cellStyle name="Vírgula 2 8 6" xfId="2048" xr:uid="{1DBCDCDD-120E-4B9B-AA16-DA5886048828}"/>
    <cellStyle name="Vírgula 2 8 7" xfId="3263" xr:uid="{511D1062-EF52-48E9-8245-42F484D7B039}"/>
    <cellStyle name="Vírgula 2 9" xfId="449" xr:uid="{5DD32599-0F04-4A8E-B78C-158FE6630F49}"/>
    <cellStyle name="Vírgula 2 9 2" xfId="1357" xr:uid="{C6288883-FE7E-4564-B60E-68AE4B4973BF}"/>
    <cellStyle name="Vírgula 2 9 3" xfId="2563" xr:uid="{77F8A6D1-1B56-47A2-A5D7-E9AF9A29E7FE}"/>
    <cellStyle name="Vírgula 2 9 4" xfId="3476" xr:uid="{29CC4DD8-D0D0-4128-98DF-9A8CE263DCDF}"/>
    <cellStyle name="Vírgula 3" xfId="65" xr:uid="{FC14C92F-79B5-4458-BAEF-4CAA3AEA80E7}"/>
    <cellStyle name="Vírgula 3 10" xfId="456" xr:uid="{34FCAC11-FFDA-4E10-BB62-AD7C71872558}"/>
    <cellStyle name="Vírgula 3 10 2" xfId="1364" xr:uid="{5E637B4E-B7E9-465C-9EBB-C6B842EE05E0}"/>
    <cellStyle name="Vírgula 3 10 3" xfId="2570" xr:uid="{CEDE8E6E-C713-48D0-BF64-625DB2C51D0E}"/>
    <cellStyle name="Vírgula 3 10 4" xfId="3483" xr:uid="{73FF73D7-C9D4-4508-90E6-AE812E16DDFF}"/>
    <cellStyle name="Vírgula 3 11" xfId="1062" xr:uid="{F497F27B-7E99-4A01-8685-D3498E1BBD7E}"/>
    <cellStyle name="Vírgula 3 11 2" xfId="2268" xr:uid="{6FD6A345-42AD-4261-A6D9-5B3BD87C87E9}"/>
    <cellStyle name="Vírgula 3 12" xfId="1665" xr:uid="{E61EAFA1-B80A-4C01-9E76-DC2D0F0FE2CB}"/>
    <cellStyle name="Vírgula 3 12 2" xfId="2871" xr:uid="{8A15BC56-9E6C-47FC-9466-1C614908C544}"/>
    <cellStyle name="Vírgula 3 13" xfId="758" xr:uid="{1F8E1BDF-48D8-4843-B5F0-3B0614D8EB56}"/>
    <cellStyle name="Vírgula 3 14" xfId="1966" xr:uid="{84B6B65E-3AD5-4E02-8212-283AB22430C9}"/>
    <cellStyle name="Vírgula 3 15" xfId="3181" xr:uid="{E3CC11A1-AEB7-4FC0-A6F0-0A15CA30AF6B}"/>
    <cellStyle name="Vírgula 3 2" xfId="66" xr:uid="{2D0A1882-31C9-4DBB-9AA2-65CF31872758}"/>
    <cellStyle name="Vírgula 3 2 10" xfId="759" xr:uid="{88CC1266-2AEE-4F48-88B3-B62B53AE10E5}"/>
    <cellStyle name="Vírgula 3 2 11" xfId="1967" xr:uid="{9A683E33-6CC1-438B-837C-6CAF7DDE2265}"/>
    <cellStyle name="Vírgula 3 2 12" xfId="3182" xr:uid="{6BA17036-143A-469E-8988-8D7415A9419E}"/>
    <cellStyle name="Vírgula 3 2 2" xfId="67" xr:uid="{4D80A1D7-6C9F-4B34-A134-4E7AC16777EA}"/>
    <cellStyle name="Vírgula 3 2 2 10" xfId="3183" xr:uid="{AAF38C2D-19E1-4E18-9DB8-230A76860D22}"/>
    <cellStyle name="Vírgula 3 2 2 2" xfId="215" xr:uid="{E12A15A0-B3A8-44E1-8C5D-C1817FC280ED}"/>
    <cellStyle name="Vírgula 3 2 2 2 2" xfId="369" xr:uid="{10ADCF8E-958E-4869-B773-CF67BDD33527}"/>
    <cellStyle name="Vírgula 3 2 2 2 2 2" xfId="677" xr:uid="{752323A0-DD13-4D28-BFFF-4F41CE7172D3}"/>
    <cellStyle name="Vírgula 3 2 2 2 2 2 2" xfId="1585" xr:uid="{0CFCF9D6-2AAC-4E73-8919-8D74D8920215}"/>
    <cellStyle name="Vírgula 3 2 2 2 2 2 3" xfId="2791" xr:uid="{2BA62D0A-5340-4D7F-A3EC-EB387197C46A}"/>
    <cellStyle name="Vírgula 3 2 2 2 2 2 4" xfId="3704" xr:uid="{E2A73B57-3BEB-4A9A-B9C1-2B08A8BF9E18}"/>
    <cellStyle name="Vírgula 3 2 2 2 2 3" xfId="1283" xr:uid="{15E2BE89-BD83-4542-8367-29CF17E391A4}"/>
    <cellStyle name="Vírgula 3 2 2 2 2 3 2" xfId="2489" xr:uid="{83C9943A-E2A0-44E6-9EDF-5314BE58D2D2}"/>
    <cellStyle name="Vírgula 3 2 2 2 2 4" xfId="1886" xr:uid="{0527F031-E56B-4280-AE84-C8E8FDA7C115}"/>
    <cellStyle name="Vírgula 3 2 2 2 2 4 2" xfId="3092" xr:uid="{9E5B56C3-0C2E-41A2-8D56-B090A6EBFA3C}"/>
    <cellStyle name="Vírgula 3 2 2 2 2 5" xfId="979" xr:uid="{6DBABFCE-DDCA-45C1-90F6-50AB223DC3EF}"/>
    <cellStyle name="Vírgula 3 2 2 2 2 6" xfId="2187" xr:uid="{9BB69059-60B5-4108-8E76-403AA3F8A2A9}"/>
    <cellStyle name="Vírgula 3 2 2 2 2 7" xfId="3402" xr:uid="{1C50EAC4-9CD8-412F-BC92-D13A224F2139}"/>
    <cellStyle name="Vírgula 3 2 2 2 3" xfId="557" xr:uid="{300642CE-9537-4A55-BFD8-21C08C338B17}"/>
    <cellStyle name="Vírgula 3 2 2 2 3 2" xfId="1465" xr:uid="{F9DD653F-B0F0-4E8E-B379-AB604B418F8C}"/>
    <cellStyle name="Vírgula 3 2 2 2 3 3" xfId="2671" xr:uid="{20DD9CB0-9089-498A-ACFB-3B3C8C28D86A}"/>
    <cellStyle name="Vírgula 3 2 2 2 3 4" xfId="3584" xr:uid="{4B0CE84C-50A9-4BA9-89F2-640D96164361}"/>
    <cellStyle name="Vírgula 3 2 2 2 4" xfId="1163" xr:uid="{D2230404-ADE1-4523-9F0A-B5C7FF85AA39}"/>
    <cellStyle name="Vírgula 3 2 2 2 4 2" xfId="2369" xr:uid="{69955565-808B-4B9A-BB99-81E3D9811C24}"/>
    <cellStyle name="Vírgula 3 2 2 2 5" xfId="1766" xr:uid="{1359A3DA-B9A7-4F75-89A4-A3C682BA8DEF}"/>
    <cellStyle name="Vírgula 3 2 2 2 5 2" xfId="2972" xr:uid="{0A659A2E-9E4E-4144-9F58-DE485FA06015}"/>
    <cellStyle name="Vírgula 3 2 2 2 6" xfId="859" xr:uid="{956B3582-5ECB-432A-B3A1-D7235A53A05B}"/>
    <cellStyle name="Vírgula 3 2 2 2 7" xfId="2067" xr:uid="{3DD280AB-C71B-4889-AA84-00BDE4A49279}"/>
    <cellStyle name="Vírgula 3 2 2 2 8" xfId="3282" xr:uid="{D9B23B67-AE0D-46B6-9411-1D6A18543B55}"/>
    <cellStyle name="Vírgula 3 2 2 3" xfId="368" xr:uid="{AEC478A5-6FB5-4018-BC6C-70351945D6D9}"/>
    <cellStyle name="Vírgula 3 2 2 3 2" xfId="676" xr:uid="{1B1A03EF-F68B-4FC6-9007-FC1725698731}"/>
    <cellStyle name="Vírgula 3 2 2 3 2 2" xfId="1584" xr:uid="{5EE7CAEF-333F-443E-BB8D-2B4945BEE83D}"/>
    <cellStyle name="Vírgula 3 2 2 3 2 3" xfId="2790" xr:uid="{C8727FD9-3292-4393-A9AC-BDE59F0BC243}"/>
    <cellStyle name="Vírgula 3 2 2 3 2 4" xfId="3703" xr:uid="{2792E804-F8A2-417D-8FC5-61341273DC3B}"/>
    <cellStyle name="Vírgula 3 2 2 3 3" xfId="1282" xr:uid="{2335235B-E98A-4087-AB79-CEE4AC46FC75}"/>
    <cellStyle name="Vírgula 3 2 2 3 3 2" xfId="2488" xr:uid="{18EAC7DD-7646-48F1-9C32-AC283818F510}"/>
    <cellStyle name="Vírgula 3 2 2 3 4" xfId="1885" xr:uid="{EE1B86D0-E530-4377-BE1C-4671F39402B4}"/>
    <cellStyle name="Vírgula 3 2 2 3 4 2" xfId="3091" xr:uid="{3A68BFF2-0491-4501-921E-8ACA152A0ED2}"/>
    <cellStyle name="Vírgula 3 2 2 3 5" xfId="978" xr:uid="{25D5EA7A-EFFD-4BFF-9528-6A329850F017}"/>
    <cellStyle name="Vírgula 3 2 2 3 6" xfId="2186" xr:uid="{D3E1D717-20EE-40CF-B945-42B2D5D57737}"/>
    <cellStyle name="Vírgula 3 2 2 3 7" xfId="3401" xr:uid="{861E016A-E6BD-4526-883D-B7F9CF5D7B91}"/>
    <cellStyle name="Vírgula 3 2 2 4" xfId="214" xr:uid="{9A22B02F-90BD-4722-9FBD-FBB6DB339567}"/>
    <cellStyle name="Vírgula 3 2 2 4 2" xfId="556" xr:uid="{1B465003-C60C-46AA-9056-EE5DDAD3183A}"/>
    <cellStyle name="Vírgula 3 2 2 4 2 2" xfId="1464" xr:uid="{A3376BE2-1A53-4AC4-B06A-2E996F50BFBB}"/>
    <cellStyle name="Vírgula 3 2 2 4 2 3" xfId="2670" xr:uid="{C694C701-617E-413D-B990-AB0E10027F25}"/>
    <cellStyle name="Vírgula 3 2 2 4 2 4" xfId="3583" xr:uid="{3C530EF9-3555-470C-B829-C92E72B85062}"/>
    <cellStyle name="Vírgula 3 2 2 4 3" xfId="1162" xr:uid="{D250B244-F635-40CD-A0F4-64860254EDD8}"/>
    <cellStyle name="Vírgula 3 2 2 4 3 2" xfId="2368" xr:uid="{527D812D-5575-4236-B791-328620F2627A}"/>
    <cellStyle name="Vírgula 3 2 2 4 4" xfId="1765" xr:uid="{A4BF8BA9-A11F-4614-A7E8-53FC905FBB20}"/>
    <cellStyle name="Vírgula 3 2 2 4 4 2" xfId="2971" xr:uid="{E9141ABC-37FD-416C-ADD3-5BC7AD391AEC}"/>
    <cellStyle name="Vírgula 3 2 2 4 5" xfId="858" xr:uid="{6079EF2D-7D68-4C4D-B17E-CA2FBD714ACD}"/>
    <cellStyle name="Vírgula 3 2 2 4 6" xfId="2066" xr:uid="{0FE953F1-A467-4730-9ABF-116F9CB4FE0B}"/>
    <cellStyle name="Vírgula 3 2 2 4 7" xfId="3281" xr:uid="{7D779324-31E0-4232-A902-57FA0B3112C3}"/>
    <cellStyle name="Vírgula 3 2 2 5" xfId="458" xr:uid="{AB539F7A-B1F7-47AD-BEBC-6E2607163B6A}"/>
    <cellStyle name="Vírgula 3 2 2 5 2" xfId="1366" xr:uid="{8C97B9E2-E754-419C-9139-27C82F6ABA44}"/>
    <cellStyle name="Vírgula 3 2 2 5 3" xfId="2572" xr:uid="{A6279843-8118-4882-A404-B8502B38953E}"/>
    <cellStyle name="Vírgula 3 2 2 5 4" xfId="3485" xr:uid="{ED66E024-EEFC-461C-9097-2F8C47E52EC8}"/>
    <cellStyle name="Vírgula 3 2 2 6" xfId="1064" xr:uid="{B763A1DB-75D4-46CB-9DB1-7B621E81FB5F}"/>
    <cellStyle name="Vírgula 3 2 2 6 2" xfId="2270" xr:uid="{E82DCC62-04C3-420D-800D-BCD8790B1957}"/>
    <cellStyle name="Vírgula 3 2 2 7" xfId="1667" xr:uid="{4BC38936-4D37-4A40-B0EF-662D5B77875B}"/>
    <cellStyle name="Vírgula 3 2 2 7 2" xfId="2873" xr:uid="{6DA99668-9638-4473-9A84-D36476582987}"/>
    <cellStyle name="Vírgula 3 2 2 8" xfId="760" xr:uid="{DACC12E1-F8D5-492E-9C83-684C09BFFB67}"/>
    <cellStyle name="Vírgula 3 2 2 9" xfId="1968" xr:uid="{380D1B35-B439-4F01-8F24-AF70BA23E9C2}"/>
    <cellStyle name="Vírgula 3 2 3" xfId="68" xr:uid="{4D515CE2-488D-4535-A7E0-F45C10C683C3}"/>
    <cellStyle name="Vírgula 3 2 3 2" xfId="370" xr:uid="{88C0AB27-F258-4C6B-8725-E1D01CE48DA3}"/>
    <cellStyle name="Vírgula 3 2 3 2 2" xfId="678" xr:uid="{50184A54-B8D6-4A49-A963-8643D0056047}"/>
    <cellStyle name="Vírgula 3 2 3 2 2 2" xfId="1586" xr:uid="{28A6FCDA-1393-4FFE-BC14-BCC1909EDAF7}"/>
    <cellStyle name="Vírgula 3 2 3 2 2 3" xfId="2792" xr:uid="{853991FD-559C-4D88-9032-CEC32EDC407E}"/>
    <cellStyle name="Vírgula 3 2 3 2 2 4" xfId="3705" xr:uid="{07655C38-2776-438F-9F16-E5C755D75A71}"/>
    <cellStyle name="Vírgula 3 2 3 2 3" xfId="1284" xr:uid="{5824A781-4F4B-41C4-B3D6-87D480AD689A}"/>
    <cellStyle name="Vírgula 3 2 3 2 3 2" xfId="2490" xr:uid="{0D42A588-CB3C-4FA7-A257-4EE5E6CDF334}"/>
    <cellStyle name="Vírgula 3 2 3 2 4" xfId="1887" xr:uid="{8872015A-3ECE-4DFB-91D4-3DA7C13F93A7}"/>
    <cellStyle name="Vírgula 3 2 3 2 4 2" xfId="3093" xr:uid="{BB714E98-98BB-43FF-B53F-990C52199BC1}"/>
    <cellStyle name="Vírgula 3 2 3 2 5" xfId="980" xr:uid="{D821C628-3017-4345-9538-4CDDDD41DCB4}"/>
    <cellStyle name="Vírgula 3 2 3 2 6" xfId="2188" xr:uid="{F73B479F-0593-40D8-B82E-A713CDEBE056}"/>
    <cellStyle name="Vírgula 3 2 3 2 7" xfId="3403" xr:uid="{501F6A83-6AB6-4270-90C5-3165C4152687}"/>
    <cellStyle name="Vírgula 3 2 3 3" xfId="216" xr:uid="{9878E2F5-4887-4978-A130-949ACCB001D4}"/>
    <cellStyle name="Vírgula 3 2 3 3 2" xfId="558" xr:uid="{5B2BAA8C-727A-41E2-BA1F-77688441C99A}"/>
    <cellStyle name="Vírgula 3 2 3 3 2 2" xfId="1466" xr:uid="{6BAA5D8C-EF85-41DB-81D1-079273B884D4}"/>
    <cellStyle name="Vírgula 3 2 3 3 2 3" xfId="2672" xr:uid="{C269C8E2-7022-4C4F-A7B4-CC06E7852332}"/>
    <cellStyle name="Vírgula 3 2 3 3 2 4" xfId="3585" xr:uid="{7CDC4B77-44B3-45E8-819B-A24545F685EB}"/>
    <cellStyle name="Vírgula 3 2 3 3 3" xfId="1164" xr:uid="{8AA40D30-E7DA-4513-8BB2-AF4F630060CC}"/>
    <cellStyle name="Vírgula 3 2 3 3 3 2" xfId="2370" xr:uid="{82C887FE-9E0C-4134-B987-51D8D5A2F54F}"/>
    <cellStyle name="Vírgula 3 2 3 3 4" xfId="1767" xr:uid="{FE1A87D4-D165-40E2-9446-E038ECFDB1DE}"/>
    <cellStyle name="Vírgula 3 2 3 3 4 2" xfId="2973" xr:uid="{11BE5744-2295-4F01-BAEF-BBEC464B09C3}"/>
    <cellStyle name="Vírgula 3 2 3 3 5" xfId="860" xr:uid="{FC77E0AB-EC1C-453D-BB5B-F3C4C70E15C6}"/>
    <cellStyle name="Vírgula 3 2 3 3 6" xfId="2068" xr:uid="{645A605D-226A-48CE-AC0F-CDA4C835AF7E}"/>
    <cellStyle name="Vírgula 3 2 3 3 7" xfId="3283" xr:uid="{63D2C299-B25A-4BB9-961B-8F5B368519B1}"/>
    <cellStyle name="Vírgula 3 2 3 4" xfId="459" xr:uid="{D50A33E1-CE66-41D7-B293-C3151003987D}"/>
    <cellStyle name="Vírgula 3 2 3 4 2" xfId="1367" xr:uid="{A0600E9B-A811-45E0-8404-6C66A1D11769}"/>
    <cellStyle name="Vírgula 3 2 3 4 3" xfId="2573" xr:uid="{5521B003-1FCC-457D-8F9E-03F2690A096F}"/>
    <cellStyle name="Vírgula 3 2 3 4 4" xfId="3486" xr:uid="{A2528116-139F-408C-A9FF-D97EB8FC4E74}"/>
    <cellStyle name="Vírgula 3 2 3 5" xfId="1065" xr:uid="{B72DE272-A178-4EAA-ADA2-C45D80A1329F}"/>
    <cellStyle name="Vírgula 3 2 3 5 2" xfId="2271" xr:uid="{0BA3178C-1816-4C4E-A9C7-2BCECECDFCC3}"/>
    <cellStyle name="Vírgula 3 2 3 6" xfId="1668" xr:uid="{A6545501-3160-49F2-A0F6-40916F1E5476}"/>
    <cellStyle name="Vírgula 3 2 3 6 2" xfId="2874" xr:uid="{9B3D0436-9F52-447D-B795-D0BDC0CE390E}"/>
    <cellStyle name="Vírgula 3 2 3 7" xfId="761" xr:uid="{B2998727-3146-4537-8113-5DDF589FE82D}"/>
    <cellStyle name="Vírgula 3 2 3 8" xfId="1969" xr:uid="{4CC62318-594D-4CBF-A047-7636C8D1607C}"/>
    <cellStyle name="Vírgula 3 2 3 9" xfId="3184" xr:uid="{A573EFB7-FB15-45FC-86AE-85BC39F4B758}"/>
    <cellStyle name="Vírgula 3 2 4" xfId="367" xr:uid="{0C94D577-C83F-4A8A-A852-FAA66083DB5A}"/>
    <cellStyle name="Vírgula 3 2 4 2" xfId="675" xr:uid="{0CAA1DC8-D9E5-4ED1-9879-BDAB16B2DD78}"/>
    <cellStyle name="Vírgula 3 2 4 2 2" xfId="1583" xr:uid="{C197C95F-4F5C-478D-883B-935D7A341258}"/>
    <cellStyle name="Vírgula 3 2 4 2 3" xfId="2789" xr:uid="{BC8A818B-D8F5-4F6B-96B8-3AC31C4A17D6}"/>
    <cellStyle name="Vírgula 3 2 4 2 4" xfId="3702" xr:uid="{6DA88DF3-7417-4DD8-B321-B83D0C5DD79D}"/>
    <cellStyle name="Vírgula 3 2 4 3" xfId="1281" xr:uid="{803A70B9-20CD-4540-A649-6E27DF251AE3}"/>
    <cellStyle name="Vírgula 3 2 4 3 2" xfId="2487" xr:uid="{985FE47B-2E98-40EC-B8C2-DC36EA6EC8EE}"/>
    <cellStyle name="Vírgula 3 2 4 4" xfId="1884" xr:uid="{7BB6CA4A-C213-4B95-868E-C442CE5F92A1}"/>
    <cellStyle name="Vírgula 3 2 4 4 2" xfId="3090" xr:uid="{0E949214-4EFB-451E-9595-FC7319389B97}"/>
    <cellStyle name="Vírgula 3 2 4 5" xfId="977" xr:uid="{B0994CE7-6EAD-4244-9D03-7FC8F45744E8}"/>
    <cellStyle name="Vírgula 3 2 4 6" xfId="2185" xr:uid="{1FAE1D62-F9B9-42A3-84FE-A49C1215B507}"/>
    <cellStyle name="Vírgula 3 2 4 7" xfId="3400" xr:uid="{D22FEABC-7349-4804-A57D-9C9CCB83ACE6}"/>
    <cellStyle name="Vírgula 3 2 5" xfId="427" xr:uid="{C011B3CE-56DD-4429-9509-FEB1BD28F4B6}"/>
    <cellStyle name="Vírgula 3 2 5 2" xfId="734" xr:uid="{7CDE85D5-6E9D-441D-9543-F064092850E0}"/>
    <cellStyle name="Vírgula 3 2 5 2 2" xfId="1642" xr:uid="{33225E76-DEE4-459D-B72D-826D260C46A6}"/>
    <cellStyle name="Vírgula 3 2 5 2 3" xfId="2848" xr:uid="{910F8910-792D-469E-AF8F-7C4185E46CED}"/>
    <cellStyle name="Vírgula 3 2 5 2 4" xfId="3761" xr:uid="{2DB9C8D1-2CA5-4B93-B2CA-4CC82CAC4891}"/>
    <cellStyle name="Vírgula 3 2 5 3" xfId="1340" xr:uid="{DB8AAC31-5229-4D52-ABB5-9D8C956865FC}"/>
    <cellStyle name="Vírgula 3 2 5 3 2" xfId="2546" xr:uid="{345A01B6-1F77-4B0F-A94A-D9C34FFCD5F8}"/>
    <cellStyle name="Vírgula 3 2 5 4" xfId="1943" xr:uid="{70C1B73B-D4FF-411A-B2C7-EA461BB8663A}"/>
    <cellStyle name="Vírgula 3 2 5 4 2" xfId="3149" xr:uid="{BB384F44-2D73-498F-876F-5356CF6E2DC5}"/>
    <cellStyle name="Vírgula 3 2 5 5" xfId="1036" xr:uid="{47098302-BCF5-4985-99D9-4230CA77251C}"/>
    <cellStyle name="Vírgula 3 2 5 6" xfId="2244" xr:uid="{B0A595B6-DE75-4427-B487-F4F79F2989B2}"/>
    <cellStyle name="Vírgula 3 2 5 7" xfId="3459" xr:uid="{27D30125-46FC-496B-8DC3-0B9CB86B19DE}"/>
    <cellStyle name="Vírgula 3 2 6" xfId="213" xr:uid="{1647DF82-565A-4AD9-AABC-AB9AC51738A7}"/>
    <cellStyle name="Vírgula 3 2 6 2" xfId="555" xr:uid="{F1E8F713-5629-4E1A-8BF8-2E76F3088954}"/>
    <cellStyle name="Vírgula 3 2 6 2 2" xfId="1463" xr:uid="{8722FCC3-96B3-4EF8-BE9F-6314A3086C83}"/>
    <cellStyle name="Vírgula 3 2 6 2 3" xfId="2669" xr:uid="{EB06BB95-E4A4-46D6-8FDE-08D62EDB625A}"/>
    <cellStyle name="Vírgula 3 2 6 2 4" xfId="3582" xr:uid="{3DA281DD-427A-4CC4-835D-6D1205275190}"/>
    <cellStyle name="Vírgula 3 2 6 3" xfId="1161" xr:uid="{5A8A764E-CC18-4A5C-9B22-5C06BC7B0415}"/>
    <cellStyle name="Vírgula 3 2 6 3 2" xfId="2367" xr:uid="{DC1A7C03-6855-47B2-BF90-09EE3BCF9578}"/>
    <cellStyle name="Vírgula 3 2 6 4" xfId="1764" xr:uid="{7FC20B49-EA2C-4F95-B78F-510379174150}"/>
    <cellStyle name="Vírgula 3 2 6 4 2" xfId="2970" xr:uid="{C512B595-D975-4E13-B9E1-A4BE2ECC6EFD}"/>
    <cellStyle name="Vírgula 3 2 6 5" xfId="857" xr:uid="{F3A0360F-955D-47E2-B0B3-5AD0AF2A70E1}"/>
    <cellStyle name="Vírgula 3 2 6 6" xfId="2065" xr:uid="{C4B134AC-DBD0-4C81-A639-8210B08E8821}"/>
    <cellStyle name="Vírgula 3 2 6 7" xfId="3280" xr:uid="{B8D5CB39-1682-47F9-9283-6F9D5B13E632}"/>
    <cellStyle name="Vírgula 3 2 7" xfId="457" xr:uid="{B8D60916-4182-4619-B60D-ADB6500E035C}"/>
    <cellStyle name="Vírgula 3 2 7 2" xfId="1365" xr:uid="{4AB31C38-9AB4-4BAF-984B-04280AB23F44}"/>
    <cellStyle name="Vírgula 3 2 7 3" xfId="2571" xr:uid="{1A164AA3-39D0-40DC-A5F1-16A842F0D736}"/>
    <cellStyle name="Vírgula 3 2 7 4" xfId="3484" xr:uid="{DE0AAB04-E656-4480-B220-ABED265BF082}"/>
    <cellStyle name="Vírgula 3 2 8" xfId="1063" xr:uid="{FA4EF2D5-7E59-40ED-B12E-2577CA5172FF}"/>
    <cellStyle name="Vírgula 3 2 8 2" xfId="2269" xr:uid="{BA1ED607-D197-4C00-A8EF-39911BB5E358}"/>
    <cellStyle name="Vírgula 3 2 9" xfId="1666" xr:uid="{89F88F8D-F2E7-40EA-AB44-13F49393CFF3}"/>
    <cellStyle name="Vírgula 3 2 9 2" xfId="2872" xr:uid="{D495D897-1F22-45B0-B841-A6E0B18C364E}"/>
    <cellStyle name="Vírgula 3 3" xfId="69" xr:uid="{AE6FA445-1962-49A9-B5DE-6E1682371ADB}"/>
    <cellStyle name="Vírgula 3 3 2" xfId="217" xr:uid="{5A680C5C-A12D-4910-A15F-741576DCC1D7}"/>
    <cellStyle name="Vírgula 3 3 3" xfId="460" xr:uid="{CED6AED8-1379-4ABD-B956-ED20ADFA596A}"/>
    <cellStyle name="Vírgula 3 3 3 2" xfId="1368" xr:uid="{6AD9FFB1-F4AF-4E7A-868B-632B74DF09C7}"/>
    <cellStyle name="Vírgula 3 3 3 3" xfId="2574" xr:uid="{3FCA66A3-EF3D-4073-A942-376CA72A2585}"/>
    <cellStyle name="Vírgula 3 3 3 4" xfId="3487" xr:uid="{0950659B-D83A-49B4-8BAC-D0646165C799}"/>
    <cellStyle name="Vírgula 3 3 4" xfId="1066" xr:uid="{B9CF48A6-C838-4195-B122-E7E900F0CA2C}"/>
    <cellStyle name="Vírgula 3 3 4 2" xfId="2272" xr:uid="{60A13BCC-A467-426F-8106-E4455C99B5BB}"/>
    <cellStyle name="Vírgula 3 3 5" xfId="1669" xr:uid="{81DEEC0F-3EE4-46D5-AD9E-D70D773706BC}"/>
    <cellStyle name="Vírgula 3 3 5 2" xfId="2875" xr:uid="{A05C1684-BD3C-417B-BB54-FD357AA97F9D}"/>
    <cellStyle name="Vírgula 3 3 6" xfId="762" xr:uid="{25100D92-3FC2-4C43-8484-F247FE6BA6DC}"/>
    <cellStyle name="Vírgula 3 3 7" xfId="1970" xr:uid="{C39C7A86-090A-4244-8A9D-8AE6E85C2F14}"/>
    <cellStyle name="Vírgula 3 3 8" xfId="3185" xr:uid="{65A3CEC1-B146-4365-A3E3-8BE2FA96E6EA}"/>
    <cellStyle name="Vírgula 3 4" xfId="218" xr:uid="{69263BC2-4B73-41E4-AC55-63CAEA1B3D66}"/>
    <cellStyle name="Vírgula 3 4 2" xfId="371" xr:uid="{54F6A000-A2B7-4231-BD52-779049148F76}"/>
    <cellStyle name="Vírgula 3 4 2 2" xfId="679" xr:uid="{9CD1C41D-A1AA-4A5D-A28A-4299893E5B4D}"/>
    <cellStyle name="Vírgula 3 4 2 2 2" xfId="1587" xr:uid="{DE2C3135-196F-43C7-9E5F-0EB753652438}"/>
    <cellStyle name="Vírgula 3 4 2 2 3" xfId="2793" xr:uid="{752EF015-6263-4F8E-A955-7C5FAC58AECC}"/>
    <cellStyle name="Vírgula 3 4 2 2 4" xfId="3706" xr:uid="{04718C6A-6442-406E-A766-C404B42844D1}"/>
    <cellStyle name="Vírgula 3 4 2 3" xfId="1285" xr:uid="{936D1D5B-C01A-4DE3-A15B-05B19EFE4244}"/>
    <cellStyle name="Vírgula 3 4 2 3 2" xfId="2491" xr:uid="{9C80C32B-1717-4DF2-8113-78CDC1C726D3}"/>
    <cellStyle name="Vírgula 3 4 2 4" xfId="1888" xr:uid="{F1E8EAA8-7A7A-45BD-AE0B-FF60B8DB7D12}"/>
    <cellStyle name="Vírgula 3 4 2 4 2" xfId="3094" xr:uid="{0ECE8086-1D13-448C-A79A-68BB311B0D11}"/>
    <cellStyle name="Vírgula 3 4 2 5" xfId="981" xr:uid="{990883E3-0F0B-4FC1-B72A-CCB88744A6A9}"/>
    <cellStyle name="Vírgula 3 4 2 6" xfId="2189" xr:uid="{A3469EC1-A085-4F70-BC44-9F7803F7E975}"/>
    <cellStyle name="Vírgula 3 4 2 7" xfId="3404" xr:uid="{3B802361-F2F8-41AC-80E1-B9B474AD375B}"/>
    <cellStyle name="Vírgula 3 4 3" xfId="559" xr:uid="{EDBA0CD4-9F05-4492-BCBF-43BEAA4FD1BF}"/>
    <cellStyle name="Vírgula 3 4 3 2" xfId="1467" xr:uid="{63D6BEF5-E4F7-4A6F-8491-3F43469A953E}"/>
    <cellStyle name="Vírgula 3 4 3 3" xfId="2673" xr:uid="{5EDE07DD-7390-4643-AA23-6F67D9B5CED7}"/>
    <cellStyle name="Vírgula 3 4 3 4" xfId="3586" xr:uid="{DD1831F6-9E41-4717-80C8-6712B06E1ED5}"/>
    <cellStyle name="Vírgula 3 4 4" xfId="1165" xr:uid="{DC31CEA4-5567-4875-861D-C74BF1D39414}"/>
    <cellStyle name="Vírgula 3 4 4 2" xfId="2371" xr:uid="{D70AEEAD-AF1A-482D-82EB-513559B96218}"/>
    <cellStyle name="Vírgula 3 4 5" xfId="1768" xr:uid="{1D8B3DC6-51B2-4272-97BD-4AC802E9FADC}"/>
    <cellStyle name="Vírgula 3 4 5 2" xfId="2974" xr:uid="{3B6399DE-C8DD-4D00-95DD-90B9332B7B7C}"/>
    <cellStyle name="Vírgula 3 4 6" xfId="861" xr:uid="{6588F41E-E1B3-4280-8CF2-E08CCE5B7864}"/>
    <cellStyle name="Vírgula 3 4 7" xfId="2069" xr:uid="{DC25289E-5CE6-4DD3-AC01-76FED55FC5DE}"/>
    <cellStyle name="Vírgula 3 4 8" xfId="3284" xr:uid="{FADAB93D-E4AE-4744-B3F4-93AED29448C8}"/>
    <cellStyle name="Vírgula 3 5" xfId="366" xr:uid="{C95F937F-28AD-4C1E-AF68-0FDBF5EDC6D6}"/>
    <cellStyle name="Vírgula 3 5 2" xfId="674" xr:uid="{B2E3CB7C-02D6-4EE4-B62F-FF151A7868BE}"/>
    <cellStyle name="Vírgula 3 5 2 2" xfId="1582" xr:uid="{0B5B50F2-F78A-4AC9-BA9E-A8FD9979A8F9}"/>
    <cellStyle name="Vírgula 3 5 2 3" xfId="2788" xr:uid="{5081461F-5E9C-4ECA-8ED7-59CA1460E8F7}"/>
    <cellStyle name="Vírgula 3 5 2 4" xfId="3701" xr:uid="{BB2687FA-3686-4743-8F16-425435B0C56F}"/>
    <cellStyle name="Vírgula 3 5 3" xfId="1280" xr:uid="{6058F535-6014-49C4-BBAA-816A6F65D363}"/>
    <cellStyle name="Vírgula 3 5 3 2" xfId="2486" xr:uid="{7D2DE515-B255-4B19-B4F3-15643E7EF9DA}"/>
    <cellStyle name="Vírgula 3 5 4" xfId="1883" xr:uid="{D49A9ECC-699F-4954-8DBB-EC26E8E91599}"/>
    <cellStyle name="Vírgula 3 5 4 2" xfId="3089" xr:uid="{F660CCC5-5233-4C1F-BF6C-E12D4D076A2B}"/>
    <cellStyle name="Vírgula 3 5 5" xfId="976" xr:uid="{12B963EB-2679-4483-BF81-2ABB0AD448C9}"/>
    <cellStyle name="Vírgula 3 5 6" xfId="2184" xr:uid="{A79BA20A-767C-49A4-996F-631213DD79AD}"/>
    <cellStyle name="Vírgula 3 5 7" xfId="3399" xr:uid="{7131BC72-7218-425C-B1BC-FC8FE41B46AF}"/>
    <cellStyle name="Vírgula 3 6" xfId="409" xr:uid="{D788026B-D05E-4C41-A413-E9EE8C2844DB}"/>
    <cellStyle name="Vírgula 3 6 2" xfId="717" xr:uid="{1E018176-E18F-4BAF-872C-580E68015058}"/>
    <cellStyle name="Vírgula 3 6 2 2" xfId="1625" xr:uid="{DDDA58DD-0EA9-4099-B67D-587F7915E4D5}"/>
    <cellStyle name="Vírgula 3 6 2 3" xfId="2831" xr:uid="{5BBB3AD8-F21A-460D-AA70-3BCC0AC78178}"/>
    <cellStyle name="Vírgula 3 6 2 4" xfId="3744" xr:uid="{2202DC0F-A93E-45F8-92C8-D6FA0325A7A1}"/>
    <cellStyle name="Vírgula 3 6 3" xfId="1323" xr:uid="{16A3B009-2436-4550-8EE9-3261D4E2AA55}"/>
    <cellStyle name="Vírgula 3 6 3 2" xfId="2529" xr:uid="{E8FEC37D-5A4F-499C-8453-99DB923FA773}"/>
    <cellStyle name="Vírgula 3 6 4" xfId="1926" xr:uid="{5BA19468-C5E9-4740-90A6-6974C230FE85}"/>
    <cellStyle name="Vírgula 3 6 4 2" xfId="3132" xr:uid="{FC7F96E4-0263-49CD-9703-4408CD3B8575}"/>
    <cellStyle name="Vírgula 3 6 5" xfId="1019" xr:uid="{4227C89C-6E55-47D4-A87B-F4238C5EB5C9}"/>
    <cellStyle name="Vírgula 3 6 6" xfId="2227" xr:uid="{12A3A27B-9040-4431-BABE-2F768625A021}"/>
    <cellStyle name="Vírgula 3 6 7" xfId="3442" xr:uid="{5F5B71F3-A091-47AB-808D-3DA94B389240}"/>
    <cellStyle name="Vírgula 3 7" xfId="414" xr:uid="{9588D279-DCCE-4A5E-8CC2-24778C169D19}"/>
    <cellStyle name="Vírgula 3 7 2" xfId="722" xr:uid="{83DE8D1D-5BDC-42B4-88E3-08EE08F69277}"/>
    <cellStyle name="Vírgula 3 7 2 2" xfId="1630" xr:uid="{F3450F94-AF10-4498-B2D8-07D020B19675}"/>
    <cellStyle name="Vírgula 3 7 2 3" xfId="2836" xr:uid="{9539E7C1-0E75-4A28-87EA-48A6E14A37B8}"/>
    <cellStyle name="Vírgula 3 7 2 4" xfId="3749" xr:uid="{F9D36BCC-4D66-4877-BC7A-5FBFE761CE9A}"/>
    <cellStyle name="Vírgula 3 7 3" xfId="1328" xr:uid="{7A08FFD6-9906-410B-8F6C-97269BBE2598}"/>
    <cellStyle name="Vírgula 3 7 3 2" xfId="2534" xr:uid="{99E19CD9-640C-4814-9B61-B7EBF6118209}"/>
    <cellStyle name="Vírgula 3 7 4" xfId="1931" xr:uid="{8B3CAC08-9ECC-4D39-B5D7-D51982F796D8}"/>
    <cellStyle name="Vírgula 3 7 4 2" xfId="3137" xr:uid="{B72D756B-E965-4602-B6AC-7D5733724B86}"/>
    <cellStyle name="Vírgula 3 7 5" xfId="1024" xr:uid="{E10ED192-C4B8-4E72-8D6E-61DFB2141AB1}"/>
    <cellStyle name="Vírgula 3 7 6" xfId="2232" xr:uid="{D129AFA3-DD1D-46F7-BCBC-E3A5255F5390}"/>
    <cellStyle name="Vírgula 3 7 7" xfId="3447" xr:uid="{D464D738-E9E5-467A-B818-1F969998E1CD}"/>
    <cellStyle name="Vírgula 3 8" xfId="422" xr:uid="{2F0DDA51-C820-4F33-9137-8245297A760D}"/>
    <cellStyle name="Vírgula 3 8 2" xfId="730" xr:uid="{0CED6B05-6420-4F56-8CAC-2E5C041F7C3B}"/>
    <cellStyle name="Vírgula 3 8 2 2" xfId="1638" xr:uid="{E5A57F4C-FA19-48E3-B72A-F11F6FF6ACB8}"/>
    <cellStyle name="Vírgula 3 8 2 3" xfId="2844" xr:uid="{A5D17A06-036B-4DFF-9048-6E26B3F3A828}"/>
    <cellStyle name="Vírgula 3 8 2 4" xfId="3757" xr:uid="{FD01A791-744C-4F09-9D6D-9304BDFFA124}"/>
    <cellStyle name="Vírgula 3 8 3" xfId="1336" xr:uid="{68AE72D6-761E-4D4F-8B34-9B5749BE8F03}"/>
    <cellStyle name="Vírgula 3 8 3 2" xfId="2542" xr:uid="{C24949E5-2014-4B60-B16B-F0C52FAC4B92}"/>
    <cellStyle name="Vírgula 3 8 4" xfId="1939" xr:uid="{6027E2B6-1A5F-4524-BF49-FD8B25A7DDC4}"/>
    <cellStyle name="Vírgula 3 8 4 2" xfId="3145" xr:uid="{F8C7B7C4-7DDF-46FB-9526-3B4D27C49432}"/>
    <cellStyle name="Vírgula 3 8 5" xfId="1032" xr:uid="{869E890F-4427-4DBC-8E45-5D15C76515EF}"/>
    <cellStyle name="Vírgula 3 8 6" xfId="2240" xr:uid="{5F8BC71B-DE6D-4D98-9477-F287EB9CB34D}"/>
    <cellStyle name="Vírgula 3 8 7" xfId="3455" xr:uid="{2C437A2F-DDDC-4460-B7FE-2C8726A3675D}"/>
    <cellStyle name="Vírgula 3 9" xfId="212" xr:uid="{A6FC72A8-3013-4612-A0C3-D5B57607FBEF}"/>
    <cellStyle name="Vírgula 3 9 2" xfId="554" xr:uid="{739633B4-7E35-4D05-8BD5-F63D357C4029}"/>
    <cellStyle name="Vírgula 3 9 2 2" xfId="1462" xr:uid="{D868DADE-F157-451D-BE17-CCE6D3B9175A}"/>
    <cellStyle name="Vírgula 3 9 2 3" xfId="2668" xr:uid="{23523467-2E61-4059-9D85-C6523078C0D2}"/>
    <cellStyle name="Vírgula 3 9 2 4" xfId="3581" xr:uid="{92A870FD-2801-46A7-B31A-1AAEC6E8D82E}"/>
    <cellStyle name="Vírgula 3 9 3" xfId="1160" xr:uid="{FDD640DF-84F5-4B79-AD10-6D80A2174262}"/>
    <cellStyle name="Vírgula 3 9 3 2" xfId="2366" xr:uid="{38DF8FF3-60D2-4C6A-832D-2A63A954BE8B}"/>
    <cellStyle name="Vírgula 3 9 4" xfId="1763" xr:uid="{F9375BEE-AD6E-4BD3-9C42-00AE0BB4EDA8}"/>
    <cellStyle name="Vírgula 3 9 4 2" xfId="2969" xr:uid="{80C5261D-D16A-4B75-9FB2-5848283D4C44}"/>
    <cellStyle name="Vírgula 3 9 5" xfId="856" xr:uid="{A2864897-C2B4-4985-ACEF-57348E80D6BE}"/>
    <cellStyle name="Vírgula 3 9 6" xfId="2064" xr:uid="{8B23026B-7563-418A-BEF2-11C5970DBBB5}"/>
    <cellStyle name="Vírgula 3 9 7" xfId="3279" xr:uid="{31B8E9DC-623F-4F7C-894B-73B42DC2D207}"/>
    <cellStyle name="Vírgula 30 2" xfId="3159" xr:uid="{F64FDEBA-019A-431D-8AFF-3062F57BB3FA}"/>
    <cellStyle name="Vírgula 4" xfId="70" xr:uid="{98A63804-1483-4213-B413-AA63AE99DAE9}"/>
    <cellStyle name="Vírgula 4 10" xfId="1670" xr:uid="{66F858C9-695D-49CF-9470-1AC26A50F9C8}"/>
    <cellStyle name="Vírgula 4 10 2" xfId="2876" xr:uid="{E29275FE-A5E2-4CB4-97E9-909BE463E1D9}"/>
    <cellStyle name="Vírgula 4 11" xfId="763" xr:uid="{200A9A04-79C7-4785-A90F-C9DE14AB2C2E}"/>
    <cellStyle name="Vírgula 4 12" xfId="1971" xr:uid="{524E5D5E-1C5D-448F-B04F-1C3FF6F557F5}"/>
    <cellStyle name="Vírgula 4 13" xfId="3186" xr:uid="{DE3D17CE-2D70-45C2-A0CD-0E040E572025}"/>
    <cellStyle name="Vírgula 4 2" xfId="220" xr:uid="{31A20A1D-8428-4D69-9ABF-2F8BA862889F}"/>
    <cellStyle name="Vírgula 4 2 10" xfId="3286" xr:uid="{AADDD2F3-72DF-43C5-A81F-5FD208FA2494}"/>
    <cellStyle name="Vírgula 4 2 2" xfId="221" xr:uid="{5C115F27-3681-484E-80FE-15FCCEEB4A14}"/>
    <cellStyle name="Vírgula 4 2 2 2" xfId="222" xr:uid="{733E8814-9319-4B4E-9E75-D8E16652C60F}"/>
    <cellStyle name="Vírgula 4 2 2 2 2" xfId="375" xr:uid="{81F63147-8EC6-4705-9FB9-339D2D949388}"/>
    <cellStyle name="Vírgula 4 2 2 2 2 2" xfId="683" xr:uid="{88591EFD-7966-4227-AEFE-AD5698865510}"/>
    <cellStyle name="Vírgula 4 2 2 2 2 2 2" xfId="1591" xr:uid="{273DF863-6232-4F4E-896C-E9DE4635C6D3}"/>
    <cellStyle name="Vírgula 4 2 2 2 2 2 3" xfId="2797" xr:uid="{B5E3D457-D921-465F-AF09-A83A613DD9BC}"/>
    <cellStyle name="Vírgula 4 2 2 2 2 2 4" xfId="3710" xr:uid="{CABB2987-96E0-4C50-B1F8-8E96527E030A}"/>
    <cellStyle name="Vírgula 4 2 2 2 2 3" xfId="1289" xr:uid="{7F67F106-79E2-46BE-850B-A5C56DAD3C74}"/>
    <cellStyle name="Vírgula 4 2 2 2 2 3 2" xfId="2495" xr:uid="{D28739D3-7D58-4258-A736-1F74A22C69F0}"/>
    <cellStyle name="Vírgula 4 2 2 2 2 4" xfId="1892" xr:uid="{1CF74977-8CFA-4531-B84F-A5EEF8B3186A}"/>
    <cellStyle name="Vírgula 4 2 2 2 2 4 2" xfId="3098" xr:uid="{3BED53FF-783A-454A-954E-FAC92B5968C0}"/>
    <cellStyle name="Vírgula 4 2 2 2 2 5" xfId="985" xr:uid="{BC4B97E0-503C-4C9A-8657-CEC1B8A00FB3}"/>
    <cellStyle name="Vírgula 4 2 2 2 2 6" xfId="2193" xr:uid="{8FE0A13F-0528-4DE9-AC10-BDC743D91DCE}"/>
    <cellStyle name="Vírgula 4 2 2 2 2 7" xfId="3408" xr:uid="{9395DBEF-5B4A-4332-9984-C4AA687D28C3}"/>
    <cellStyle name="Vírgula 4 2 2 2 3" xfId="563" xr:uid="{3C0D91D0-5374-43B3-96D4-70F3B715895C}"/>
    <cellStyle name="Vírgula 4 2 2 2 3 2" xfId="1471" xr:uid="{1E316F4E-DFAB-4D3A-8CD5-7A7302E680AC}"/>
    <cellStyle name="Vírgula 4 2 2 2 3 3" xfId="2677" xr:uid="{F2CA9567-DE7E-4C08-BB8A-0A3835DEBBA7}"/>
    <cellStyle name="Vírgula 4 2 2 2 3 4" xfId="3590" xr:uid="{818B280B-A17D-4BE8-9CBE-4DF1821B120E}"/>
    <cellStyle name="Vírgula 4 2 2 2 4" xfId="1169" xr:uid="{2A21E5EC-D2FE-44E2-B6D1-9E82D46AB4FB}"/>
    <cellStyle name="Vírgula 4 2 2 2 4 2" xfId="2375" xr:uid="{381F84AE-944E-433E-8370-00D461843C3A}"/>
    <cellStyle name="Vírgula 4 2 2 2 5" xfId="1772" xr:uid="{0B4391A0-B389-4FA0-9083-4317E233D463}"/>
    <cellStyle name="Vírgula 4 2 2 2 5 2" xfId="2978" xr:uid="{914550A6-170A-45A1-B459-46440DEE7E94}"/>
    <cellStyle name="Vírgula 4 2 2 2 6" xfId="865" xr:uid="{E5674E9A-5521-414F-B544-8C11AECDCF28}"/>
    <cellStyle name="Vírgula 4 2 2 2 7" xfId="2073" xr:uid="{122EDA22-E0FF-4CC2-BC38-2A24A94354BD}"/>
    <cellStyle name="Vírgula 4 2 2 2 8" xfId="3288" xr:uid="{4838863F-6796-4ACD-ADE4-50FBE82E3A5F}"/>
    <cellStyle name="Vírgula 4 2 2 3" xfId="374" xr:uid="{5FB3F5B3-C6B3-4FC8-97B7-EA9ACA2444D4}"/>
    <cellStyle name="Vírgula 4 2 2 3 2" xfId="682" xr:uid="{7A3EBFE8-B297-409A-A16F-B359B069F0E4}"/>
    <cellStyle name="Vírgula 4 2 2 3 2 2" xfId="1590" xr:uid="{097A598D-4AAF-4DB4-9947-13D2D4FBF272}"/>
    <cellStyle name="Vírgula 4 2 2 3 2 3" xfId="2796" xr:uid="{359241E6-D099-418A-A82E-00B0BE88ADE4}"/>
    <cellStyle name="Vírgula 4 2 2 3 2 4" xfId="3709" xr:uid="{C0937D5A-2EC5-4857-86B2-DD6F6FAB2BCA}"/>
    <cellStyle name="Vírgula 4 2 2 3 3" xfId="1288" xr:uid="{398B0159-F64F-4D99-900E-55B447BA373D}"/>
    <cellStyle name="Vírgula 4 2 2 3 3 2" xfId="2494" xr:uid="{D0FB90C6-9040-4A95-8C04-FD20DECE69D8}"/>
    <cellStyle name="Vírgula 4 2 2 3 4" xfId="1891" xr:uid="{AC871570-C3B1-4862-A014-7EBC50EAEF83}"/>
    <cellStyle name="Vírgula 4 2 2 3 4 2" xfId="3097" xr:uid="{D98F114B-791A-4B62-88EB-F3F2FD17B482}"/>
    <cellStyle name="Vírgula 4 2 2 3 5" xfId="984" xr:uid="{A9BE3EE7-88CB-4BAF-871B-CC4A5B7DE584}"/>
    <cellStyle name="Vírgula 4 2 2 3 6" xfId="2192" xr:uid="{914E0D43-C3A0-47FA-95C6-1803A133FF88}"/>
    <cellStyle name="Vírgula 4 2 2 3 7" xfId="3407" xr:uid="{406C9355-4D0B-4955-9806-DFADDDA608CB}"/>
    <cellStyle name="Vírgula 4 2 2 4" xfId="562" xr:uid="{A6440EA0-FB6A-48C2-9602-5345E516CE02}"/>
    <cellStyle name="Vírgula 4 2 2 4 2" xfId="1470" xr:uid="{F2A1803F-D6AD-4A03-A9FD-589E36A7C223}"/>
    <cellStyle name="Vírgula 4 2 2 4 3" xfId="2676" xr:uid="{89BF2FBF-EFFF-4956-8EEF-033AC4B2351D}"/>
    <cellStyle name="Vírgula 4 2 2 4 4" xfId="3589" xr:uid="{9ADEA8FC-AAFC-4350-AF99-05D71713A9EE}"/>
    <cellStyle name="Vírgula 4 2 2 5" xfId="1168" xr:uid="{63F42F79-C8CA-46C8-B902-CD9A26DF61C8}"/>
    <cellStyle name="Vírgula 4 2 2 5 2" xfId="2374" xr:uid="{06721621-328E-43B8-80A8-F5EF4D2A9125}"/>
    <cellStyle name="Vírgula 4 2 2 6" xfId="1771" xr:uid="{6197D1DF-4E51-47B7-A67B-9241E590C31F}"/>
    <cellStyle name="Vírgula 4 2 2 6 2" xfId="2977" xr:uid="{536CBC51-2ED4-4FFF-8388-47184E057060}"/>
    <cellStyle name="Vírgula 4 2 2 7" xfId="864" xr:uid="{AD992D1F-62DF-46D2-8F88-639B2FDEF131}"/>
    <cellStyle name="Vírgula 4 2 2 8" xfId="2072" xr:uid="{AA661C9B-91C4-4F23-ADB6-93F075D93CC7}"/>
    <cellStyle name="Vírgula 4 2 2 9" xfId="3287" xr:uid="{21A407DF-44C8-48B3-AF8F-E1BAC0B213A0}"/>
    <cellStyle name="Vírgula 4 2 3" xfId="223" xr:uid="{96211F6D-AE11-44A2-AAC7-A5210FA3DB20}"/>
    <cellStyle name="Vírgula 4 2 3 2" xfId="376" xr:uid="{2503AB3F-4D71-425B-8B96-EB1787A161F5}"/>
    <cellStyle name="Vírgula 4 2 3 2 2" xfId="684" xr:uid="{4F0B7B2C-AA42-42B4-86DF-C7EEBD9F4748}"/>
    <cellStyle name="Vírgula 4 2 3 2 2 2" xfId="1592" xr:uid="{B4DA2985-5CB9-4DAB-B1A6-722902BE662E}"/>
    <cellStyle name="Vírgula 4 2 3 2 2 3" xfId="2798" xr:uid="{538A39E1-74FF-4508-A175-50BF30A3119E}"/>
    <cellStyle name="Vírgula 4 2 3 2 2 4" xfId="3711" xr:uid="{57A8D812-E8C2-48F2-A7A1-B10E92BC883F}"/>
    <cellStyle name="Vírgula 4 2 3 2 3" xfId="1290" xr:uid="{BE362709-C743-4A7C-8B66-F736F2A4F13F}"/>
    <cellStyle name="Vírgula 4 2 3 2 3 2" xfId="2496" xr:uid="{0DA3392A-2D61-4720-AF1C-AF2444D4A4B2}"/>
    <cellStyle name="Vírgula 4 2 3 2 4" xfId="1893" xr:uid="{0A146007-412B-4A7D-94BC-E00579ED0243}"/>
    <cellStyle name="Vírgula 4 2 3 2 4 2" xfId="3099" xr:uid="{F15BD505-2080-4A31-8BBC-26B440F133C9}"/>
    <cellStyle name="Vírgula 4 2 3 2 5" xfId="986" xr:uid="{0EE2D1A5-E0BA-4F06-A12E-11DBB876108A}"/>
    <cellStyle name="Vírgula 4 2 3 2 6" xfId="2194" xr:uid="{91E56AA5-E074-40DC-BD2D-DDB38DF5AA00}"/>
    <cellStyle name="Vírgula 4 2 3 2 7" xfId="3409" xr:uid="{3DF0229E-DE94-441A-99F7-865B88585B14}"/>
    <cellStyle name="Vírgula 4 2 3 3" xfId="564" xr:uid="{D68CEAB0-1AB8-438C-940B-D64FBC8E4894}"/>
    <cellStyle name="Vírgula 4 2 3 3 2" xfId="1472" xr:uid="{2154C826-16AA-4DC4-B1A9-E8CD70125CA6}"/>
    <cellStyle name="Vírgula 4 2 3 3 3" xfId="2678" xr:uid="{5C637AA8-AA84-4093-A870-4A407AB70648}"/>
    <cellStyle name="Vírgula 4 2 3 3 4" xfId="3591" xr:uid="{7A9C0150-675E-4347-AC18-6BFB6F568B4F}"/>
    <cellStyle name="Vírgula 4 2 3 4" xfId="1170" xr:uid="{A3151052-CBE8-480E-AFEF-B738D272EB79}"/>
    <cellStyle name="Vírgula 4 2 3 4 2" xfId="2376" xr:uid="{01D55801-62BD-451D-9B50-EDF7632972CD}"/>
    <cellStyle name="Vírgula 4 2 3 5" xfId="1773" xr:uid="{FF12D5B0-7E9A-482F-9070-6FCB8D4DC0F8}"/>
    <cellStyle name="Vírgula 4 2 3 5 2" xfId="2979" xr:uid="{02875552-3DC6-48BC-93DB-9DC2043D8257}"/>
    <cellStyle name="Vírgula 4 2 3 6" xfId="866" xr:uid="{E5B8A614-D4A4-4E21-94C0-F19F5066236A}"/>
    <cellStyle name="Vírgula 4 2 3 7" xfId="2074" xr:uid="{1CBF070C-1DDA-492B-B4AF-E5AB1355B2E0}"/>
    <cellStyle name="Vírgula 4 2 3 8" xfId="3289" xr:uid="{A4A56057-8C17-4AE7-91D2-4382189A2223}"/>
    <cellStyle name="Vírgula 4 2 4" xfId="373" xr:uid="{07C27500-CAFE-4180-8A63-568EE5EC1475}"/>
    <cellStyle name="Vírgula 4 2 4 2" xfId="681" xr:uid="{3A6EDE5C-6F98-4891-8941-6D58734FCFCE}"/>
    <cellStyle name="Vírgula 4 2 4 2 2" xfId="1589" xr:uid="{C7447B04-E478-4459-9C30-302F9B39FDD8}"/>
    <cellStyle name="Vírgula 4 2 4 2 3" xfId="2795" xr:uid="{E3DD8901-6CE2-4BED-B28C-8471F7450D39}"/>
    <cellStyle name="Vírgula 4 2 4 2 4" xfId="3708" xr:uid="{3CCAF624-8EF0-4A69-B19F-0787F59EE51D}"/>
    <cellStyle name="Vírgula 4 2 4 3" xfId="1287" xr:uid="{A0F96911-7B4D-4E44-9143-A3E610DE94D9}"/>
    <cellStyle name="Vírgula 4 2 4 3 2" xfId="2493" xr:uid="{FCF03A52-B55C-4FA4-8B3E-301F73891D3D}"/>
    <cellStyle name="Vírgula 4 2 4 4" xfId="1890" xr:uid="{3DDADB5B-0E51-42C6-A6EF-15D8F06B0099}"/>
    <cellStyle name="Vírgula 4 2 4 4 2" xfId="3096" xr:uid="{E43AEFD1-3768-40A6-9871-0C746C119FFF}"/>
    <cellStyle name="Vírgula 4 2 4 5" xfId="983" xr:uid="{B2E5FCDC-6CE3-4BF1-B43E-DE6BAC063879}"/>
    <cellStyle name="Vírgula 4 2 4 6" xfId="2191" xr:uid="{977033D0-2F49-4123-B3FB-0A515DD557C9}"/>
    <cellStyle name="Vírgula 4 2 4 7" xfId="3406" xr:uid="{3A188582-1576-4BA8-BF11-28178FCB4870}"/>
    <cellStyle name="Vírgula 4 2 5" xfId="561" xr:uid="{ACE6D438-6D1F-4827-B18E-3066E77F9886}"/>
    <cellStyle name="Vírgula 4 2 5 2" xfId="1469" xr:uid="{E61524A5-64AD-4585-9AB6-B8FA58613415}"/>
    <cellStyle name="Vírgula 4 2 5 3" xfId="2675" xr:uid="{111F2D32-E3DA-499E-AFDE-173D75A09342}"/>
    <cellStyle name="Vírgula 4 2 5 4" xfId="3588" xr:uid="{D597E0CD-0D03-45C3-809E-2ED5D1674A39}"/>
    <cellStyle name="Vírgula 4 2 6" xfId="1167" xr:uid="{87E955DE-32AA-42D0-8767-A320CCADF4DF}"/>
    <cellStyle name="Vírgula 4 2 6 2" xfId="2373" xr:uid="{B767065E-D4EC-4CF9-866C-CA97B58CBAA8}"/>
    <cellStyle name="Vírgula 4 2 7" xfId="1770" xr:uid="{F8842CED-7023-4952-AFB1-C752190674D1}"/>
    <cellStyle name="Vírgula 4 2 7 2" xfId="2976" xr:uid="{E2CB81E0-34DF-4477-99EC-BB31066948AF}"/>
    <cellStyle name="Vírgula 4 2 8" xfId="863" xr:uid="{14582CCC-7FB5-481E-AE69-A08728718E25}"/>
    <cellStyle name="Vírgula 4 2 9" xfId="2071" xr:uid="{BB5B9976-A655-4793-A8BE-0110982B569D}"/>
    <cellStyle name="Vírgula 4 3" xfId="224" xr:uid="{6D177FEE-BA3B-4899-9156-433346E6EFF6}"/>
    <cellStyle name="Vírgula 4 3 2" xfId="225" xr:uid="{7FBF8970-76BF-4303-AA9A-FBACD6116536}"/>
    <cellStyle name="Vírgula 4 3 2 2" xfId="378" xr:uid="{8B3FB60C-0331-40BA-B267-664C6666CB6A}"/>
    <cellStyle name="Vírgula 4 3 2 2 2" xfId="686" xr:uid="{4B8569C9-9B49-42C3-9CAB-214A3FBB107C}"/>
    <cellStyle name="Vírgula 4 3 2 2 2 2" xfId="1594" xr:uid="{BC6C0622-2F1C-4741-9819-02BD6844C3DC}"/>
    <cellStyle name="Vírgula 4 3 2 2 2 3" xfId="2800" xr:uid="{2BAE03AE-0267-4235-8D39-D0790007F9B1}"/>
    <cellStyle name="Vírgula 4 3 2 2 2 4" xfId="3713" xr:uid="{26266FA2-22E2-4FAB-8309-A1188822AB7B}"/>
    <cellStyle name="Vírgula 4 3 2 2 3" xfId="1292" xr:uid="{164A0F1F-5458-46BF-9B03-E05857EAB830}"/>
    <cellStyle name="Vírgula 4 3 2 2 3 2" xfId="2498" xr:uid="{44382DCC-E126-4C36-B44F-24F026613097}"/>
    <cellStyle name="Vírgula 4 3 2 2 4" xfId="1895" xr:uid="{DA11EAA4-1FC3-4A47-95DE-B0F2600E94CE}"/>
    <cellStyle name="Vírgula 4 3 2 2 4 2" xfId="3101" xr:uid="{7ADF5067-34A9-43C8-B9A4-A325DC58BAC5}"/>
    <cellStyle name="Vírgula 4 3 2 2 5" xfId="988" xr:uid="{F4F2938A-1BC0-4980-8DC7-45D5A422C4DB}"/>
    <cellStyle name="Vírgula 4 3 2 2 6" xfId="2196" xr:uid="{A286045E-1D4E-48DB-B52E-D6406B947A12}"/>
    <cellStyle name="Vírgula 4 3 2 2 7" xfId="3411" xr:uid="{0F328383-1B6D-4F3E-8673-C2EF4C26415F}"/>
    <cellStyle name="Vírgula 4 3 2 3" xfId="566" xr:uid="{1C33CAAF-CDE0-4145-AEE7-1FE3494464A7}"/>
    <cellStyle name="Vírgula 4 3 2 3 2" xfId="1474" xr:uid="{A23F0E88-6212-4766-9ED0-7AC9F9CCA9C5}"/>
    <cellStyle name="Vírgula 4 3 2 3 3" xfId="2680" xr:uid="{B0117B3A-C70E-44AB-A996-4327264CBA32}"/>
    <cellStyle name="Vírgula 4 3 2 3 4" xfId="3593" xr:uid="{820408B8-8131-4D46-B26D-69540A6C0124}"/>
    <cellStyle name="Vírgula 4 3 2 4" xfId="1172" xr:uid="{AF797784-5139-4E5A-903D-A1DB13FFC0D2}"/>
    <cellStyle name="Vírgula 4 3 2 4 2" xfId="2378" xr:uid="{538D95B0-14EB-4D7E-B67B-B6072396B296}"/>
    <cellStyle name="Vírgula 4 3 2 5" xfId="1775" xr:uid="{6E397DC3-4504-408E-8EDD-A5F23A6C0315}"/>
    <cellStyle name="Vírgula 4 3 2 5 2" xfId="2981" xr:uid="{28DA69BE-C895-4D40-8E67-EBFBE027202D}"/>
    <cellStyle name="Vírgula 4 3 2 6" xfId="868" xr:uid="{88454C5C-B605-4544-A95D-C5691BA98D64}"/>
    <cellStyle name="Vírgula 4 3 2 7" xfId="2076" xr:uid="{22E84965-216C-4454-99AF-EDE1D2A60B77}"/>
    <cellStyle name="Vírgula 4 3 2 8" xfId="3291" xr:uid="{9D8E547F-762F-447B-AF14-A8D0EDF220D1}"/>
    <cellStyle name="Vírgula 4 3 3" xfId="377" xr:uid="{E092B594-C53C-4115-90A1-5903A61E89AA}"/>
    <cellStyle name="Vírgula 4 3 3 2" xfId="685" xr:uid="{97C4278B-C926-451A-BFD9-2B044ED3275A}"/>
    <cellStyle name="Vírgula 4 3 3 2 2" xfId="1593" xr:uid="{CFD73A46-6B09-435C-B18D-B8B990900E4E}"/>
    <cellStyle name="Vírgula 4 3 3 2 3" xfId="2799" xr:uid="{FE907577-EAB7-418B-A9A5-7E635AD62586}"/>
    <cellStyle name="Vírgula 4 3 3 2 4" xfId="3712" xr:uid="{A7EA4A7F-C5C5-4FB2-8503-310A7757CDF3}"/>
    <cellStyle name="Vírgula 4 3 3 3" xfId="1291" xr:uid="{B106B9D3-EFB0-4FB3-A227-C601D94261BB}"/>
    <cellStyle name="Vírgula 4 3 3 3 2" xfId="2497" xr:uid="{ED055E36-E778-4918-8096-DAFC479D400D}"/>
    <cellStyle name="Vírgula 4 3 3 4" xfId="1894" xr:uid="{74FB2C24-9CEE-476C-BC70-C5A8235E1045}"/>
    <cellStyle name="Vírgula 4 3 3 4 2" xfId="3100" xr:uid="{AA3E40F7-00B0-4F9A-844A-9C4008956D6D}"/>
    <cellStyle name="Vírgula 4 3 3 5" xfId="987" xr:uid="{F2C7BA0C-C4EC-4F02-9604-138419264954}"/>
    <cellStyle name="Vírgula 4 3 3 6" xfId="2195" xr:uid="{868949BC-3B36-4D4D-BC10-BEB15E12A578}"/>
    <cellStyle name="Vírgula 4 3 3 7" xfId="3410" xr:uid="{F3C0A16C-765D-4088-9D6F-30783BADFFC0}"/>
    <cellStyle name="Vírgula 4 3 4" xfId="565" xr:uid="{4F392CB1-AA95-486E-BF92-BE38EAB9B7EA}"/>
    <cellStyle name="Vírgula 4 3 4 2" xfId="1473" xr:uid="{EFE899BD-FBC5-4705-AF7E-A0F1715C8862}"/>
    <cellStyle name="Vírgula 4 3 4 3" xfId="2679" xr:uid="{2DBF43B9-BB4B-444F-A3D8-5B274205281B}"/>
    <cellStyle name="Vírgula 4 3 4 4" xfId="3592" xr:uid="{1A2E18C6-5208-4905-96C3-F055599D1B83}"/>
    <cellStyle name="Vírgula 4 3 5" xfId="1171" xr:uid="{71A4D078-0C33-416B-A704-E90D3F882DBA}"/>
    <cellStyle name="Vírgula 4 3 5 2" xfId="2377" xr:uid="{D42FE01B-D8EC-43B5-B758-69B60FA1983A}"/>
    <cellStyle name="Vírgula 4 3 6" xfId="1774" xr:uid="{C54B460B-16E6-49C2-A805-C9310D740B68}"/>
    <cellStyle name="Vírgula 4 3 6 2" xfId="2980" xr:uid="{7C048E2D-3BC2-4A9E-8CAE-E34F828A04F0}"/>
    <cellStyle name="Vírgula 4 3 7" xfId="867" xr:uid="{539982F1-15D7-4307-9F4C-F057DC351F8C}"/>
    <cellStyle name="Vírgula 4 3 8" xfId="2075" xr:uid="{98E882CA-D27F-4673-8E32-5246FF1CDB96}"/>
    <cellStyle name="Vírgula 4 3 9" xfId="3290" xr:uid="{D777383E-FD7C-4C8D-8EED-AFB113629732}"/>
    <cellStyle name="Vírgula 4 4" xfId="226" xr:uid="{A4A469B6-A6A9-46B7-BEA9-FF69D10881BD}"/>
    <cellStyle name="Vírgula 4 4 2" xfId="227" xr:uid="{FC03B769-668E-41B8-86D2-B502B62FAD6A}"/>
    <cellStyle name="Vírgula 4 4 2 2" xfId="380" xr:uid="{751FABB1-F5E3-4FCB-914B-971A90C523EC}"/>
    <cellStyle name="Vírgula 4 4 2 2 2" xfId="688" xr:uid="{10E139B5-E9D1-489D-8ECB-58F7EF7E290D}"/>
    <cellStyle name="Vírgula 4 4 2 2 2 2" xfId="1596" xr:uid="{0D2F0F84-D1EA-4081-82D3-A655D5F3966D}"/>
    <cellStyle name="Vírgula 4 4 2 2 2 3" xfId="2802" xr:uid="{19271733-2B01-42AC-8DFD-0F9BF8649C16}"/>
    <cellStyle name="Vírgula 4 4 2 2 2 4" xfId="3715" xr:uid="{B81906A2-87AB-4CB6-ACA6-1154D4FDE1AA}"/>
    <cellStyle name="Vírgula 4 4 2 2 3" xfId="1294" xr:uid="{BB94FC62-8B5C-4629-BB21-929F9CA97DE5}"/>
    <cellStyle name="Vírgula 4 4 2 2 3 2" xfId="2500" xr:uid="{B802A757-4FA2-4681-9C6F-0C3FE1E2391C}"/>
    <cellStyle name="Vírgula 4 4 2 2 4" xfId="1897" xr:uid="{70C99013-AC5F-4D74-BCCF-A25A50F8F661}"/>
    <cellStyle name="Vírgula 4 4 2 2 4 2" xfId="3103" xr:uid="{9016FFC4-8669-42D9-9C1A-C370A302E4C1}"/>
    <cellStyle name="Vírgula 4 4 2 2 5" xfId="990" xr:uid="{5DB8C256-FD38-422D-9DDC-6D7FE7E1FC72}"/>
    <cellStyle name="Vírgula 4 4 2 2 6" xfId="2198" xr:uid="{8CEFE593-8DF3-47CA-A7E2-06F15A09B6B5}"/>
    <cellStyle name="Vírgula 4 4 2 2 7" xfId="3413" xr:uid="{FE5D013D-6BF5-4CC5-9AA5-6BD1AE79ACA3}"/>
    <cellStyle name="Vírgula 4 4 2 3" xfId="568" xr:uid="{145B78A9-AC7E-4F4E-9774-EA33B3FF2FAC}"/>
    <cellStyle name="Vírgula 4 4 2 3 2" xfId="1476" xr:uid="{29EC460D-CABB-4C76-AB85-2670E87104AB}"/>
    <cellStyle name="Vírgula 4 4 2 3 3" xfId="2682" xr:uid="{71646F7B-37F8-420C-B0EE-61F599B40856}"/>
    <cellStyle name="Vírgula 4 4 2 3 4" xfId="3595" xr:uid="{EFB90D07-D940-440A-A72D-AD1D417BC72A}"/>
    <cellStyle name="Vírgula 4 4 2 4" xfId="1174" xr:uid="{A14887D2-A087-4111-8FB4-B764CA2F3B45}"/>
    <cellStyle name="Vírgula 4 4 2 4 2" xfId="2380" xr:uid="{8561FE2A-4938-4FB1-97C2-35ED04DAE1EF}"/>
    <cellStyle name="Vírgula 4 4 2 5" xfId="1777" xr:uid="{64A5FDC0-86A6-4444-92CE-C6D36815A1C9}"/>
    <cellStyle name="Vírgula 4 4 2 5 2" xfId="2983" xr:uid="{726068C4-6ED3-4A72-BC9B-AC11AE88C99A}"/>
    <cellStyle name="Vírgula 4 4 2 6" xfId="870" xr:uid="{E6B0C71F-A3F2-48B5-8942-6C0C826C012A}"/>
    <cellStyle name="Vírgula 4 4 2 7" xfId="2078" xr:uid="{DACAEF82-EE5A-4E88-A8B1-8DB4A3FE1B31}"/>
    <cellStyle name="Vírgula 4 4 2 8" xfId="3293" xr:uid="{28A03161-F396-4A5B-BB52-9263BB03754C}"/>
    <cellStyle name="Vírgula 4 4 3" xfId="379" xr:uid="{129CF911-903C-4C42-A52E-C55BB9AE02DA}"/>
    <cellStyle name="Vírgula 4 4 3 2" xfId="687" xr:uid="{45B7B16F-B945-4F3D-B233-552AD3D10FDB}"/>
    <cellStyle name="Vírgula 4 4 3 2 2" xfId="1595" xr:uid="{B84B8901-8131-4F46-B73C-66188A36F70C}"/>
    <cellStyle name="Vírgula 4 4 3 2 3" xfId="2801" xr:uid="{982F5DC6-263B-4A83-8BE1-AD12C9BF8CCB}"/>
    <cellStyle name="Vírgula 4 4 3 2 4" xfId="3714" xr:uid="{2E340665-F6B0-4B26-81C2-1117C945B974}"/>
    <cellStyle name="Vírgula 4 4 3 3" xfId="1293" xr:uid="{9C237191-2FD1-4FE0-A332-32CDA013693A}"/>
    <cellStyle name="Vírgula 4 4 3 3 2" xfId="2499" xr:uid="{853E7504-E312-4EE9-889E-C1D9401A00A7}"/>
    <cellStyle name="Vírgula 4 4 3 4" xfId="1896" xr:uid="{F89AD090-9878-4773-BD79-475B740AF4A4}"/>
    <cellStyle name="Vírgula 4 4 3 4 2" xfId="3102" xr:uid="{6CE8E02C-4AAA-4EBC-88F2-043A0422DACC}"/>
    <cellStyle name="Vírgula 4 4 3 5" xfId="989" xr:uid="{EB94A728-C93A-4D71-B5FD-CDB62D6BBCCC}"/>
    <cellStyle name="Vírgula 4 4 3 6" xfId="2197" xr:uid="{47E7A512-1063-41C5-A40C-ABED1C395763}"/>
    <cellStyle name="Vírgula 4 4 3 7" xfId="3412" xr:uid="{14826EAC-3EF9-4E3F-B162-916DDE6B2525}"/>
    <cellStyle name="Vírgula 4 4 4" xfId="567" xr:uid="{BD0BBC21-B61C-44D8-A947-050AD4B5BD91}"/>
    <cellStyle name="Vírgula 4 4 4 2" xfId="1475" xr:uid="{63CD0B1C-AC5C-42B3-BBA3-D3710C054360}"/>
    <cellStyle name="Vírgula 4 4 4 3" xfId="2681" xr:uid="{4847156D-235C-4CF5-A915-EC9CBADD107B}"/>
    <cellStyle name="Vírgula 4 4 4 4" xfId="3594" xr:uid="{91F5498C-DC21-4F27-BB62-ED6967852DFB}"/>
    <cellStyle name="Vírgula 4 4 5" xfId="1173" xr:uid="{EE698C85-B703-4076-A754-A25EF3A23712}"/>
    <cellStyle name="Vírgula 4 4 5 2" xfId="2379" xr:uid="{524999F3-1D29-430B-B85F-67576EA54688}"/>
    <cellStyle name="Vírgula 4 4 6" xfId="1776" xr:uid="{8474B80F-7EFD-4448-B863-FF92F7E54B9E}"/>
    <cellStyle name="Vírgula 4 4 6 2" xfId="2982" xr:uid="{CCF158E2-FA3D-45A6-B871-2906FA5F535B}"/>
    <cellStyle name="Vírgula 4 4 7" xfId="869" xr:uid="{3DD93CD0-6450-45B0-8314-E1A8D310A676}"/>
    <cellStyle name="Vírgula 4 4 8" xfId="2077" xr:uid="{8F3FE524-573F-4676-AD5D-6A80C6B9F891}"/>
    <cellStyle name="Vírgula 4 4 9" xfId="3292" xr:uid="{8216EE2F-EFC6-4872-BB8C-6C38A98ECDAC}"/>
    <cellStyle name="Vírgula 4 5" xfId="228" xr:uid="{DDAB0EB1-A209-46CE-A95B-1A5722D41FF1}"/>
    <cellStyle name="Vírgula 4 5 2" xfId="381" xr:uid="{942BB016-67A2-4EEB-ABAB-EC03EA6620D6}"/>
    <cellStyle name="Vírgula 4 5 2 2" xfId="689" xr:uid="{6D11EA05-72B3-44D8-88C7-5ED0B6C0F66F}"/>
    <cellStyle name="Vírgula 4 5 2 2 2" xfId="1597" xr:uid="{E270F0A9-1C65-4479-BD73-2EDCE3E28DF7}"/>
    <cellStyle name="Vírgula 4 5 2 2 3" xfId="2803" xr:uid="{0BDACB0A-EBC4-4D3A-B1C4-FE2D47888069}"/>
    <cellStyle name="Vírgula 4 5 2 2 4" xfId="3716" xr:uid="{F47B0127-4FD4-4830-A4BF-012C2DFDB907}"/>
    <cellStyle name="Vírgula 4 5 2 3" xfId="1295" xr:uid="{6E55C2FA-194E-43B5-B57C-756EDE740D91}"/>
    <cellStyle name="Vírgula 4 5 2 3 2" xfId="2501" xr:uid="{1CAA803D-5416-49C4-AA8C-46CBAEC357A4}"/>
    <cellStyle name="Vírgula 4 5 2 4" xfId="1898" xr:uid="{4AADEE15-7586-46A7-B68F-524C37600A31}"/>
    <cellStyle name="Vírgula 4 5 2 4 2" xfId="3104" xr:uid="{8021C45C-2173-4237-8802-70F43046DCE4}"/>
    <cellStyle name="Vírgula 4 5 2 5" xfId="991" xr:uid="{D5464937-9BC8-4B7D-8134-2AB2BF9272C9}"/>
    <cellStyle name="Vírgula 4 5 2 6" xfId="2199" xr:uid="{379394E6-ECB4-459C-B732-32DE68782DF4}"/>
    <cellStyle name="Vírgula 4 5 2 7" xfId="3414" xr:uid="{CD796246-C09C-486F-B5F4-1FE2C8D1CEE9}"/>
    <cellStyle name="Vírgula 4 5 3" xfId="569" xr:uid="{873FAC84-66BC-4B0D-BB01-85879AB0DB82}"/>
    <cellStyle name="Vírgula 4 5 3 2" xfId="1477" xr:uid="{23B33AF8-9949-4A02-B6CC-834DA1AD1913}"/>
    <cellStyle name="Vírgula 4 5 3 3" xfId="2683" xr:uid="{432B2CE9-9524-458B-922A-E8917BE32831}"/>
    <cellStyle name="Vírgula 4 5 3 4" xfId="3596" xr:uid="{DC59399B-9E3B-443B-9ADF-5F417E6DB8AF}"/>
    <cellStyle name="Vírgula 4 5 4" xfId="1175" xr:uid="{F0B040AB-D892-4730-996B-DC1926E4D59C}"/>
    <cellStyle name="Vírgula 4 5 4 2" xfId="2381" xr:uid="{8D7AD508-165F-4093-8643-B2DC766122CE}"/>
    <cellStyle name="Vírgula 4 5 5" xfId="1778" xr:uid="{38BA80FA-05D4-4C63-99E5-E396986F7FCA}"/>
    <cellStyle name="Vírgula 4 5 5 2" xfId="2984" xr:uid="{41A9061F-1BAC-4BF2-B209-21245AFE8B7E}"/>
    <cellStyle name="Vírgula 4 5 6" xfId="871" xr:uid="{11FEA3FC-4FD7-4AB4-89C6-A1D241AE7C4F}"/>
    <cellStyle name="Vírgula 4 5 7" xfId="2079" xr:uid="{7B4DD024-123F-4E8E-9BCF-3F0FE432FBE8}"/>
    <cellStyle name="Vírgula 4 5 8" xfId="3294" xr:uid="{427EDEEC-CFF8-4CAC-9EE2-A0FEB86381B1}"/>
    <cellStyle name="Vírgula 4 6" xfId="372" xr:uid="{26B02459-BA41-4FF6-9977-63AF81149E50}"/>
    <cellStyle name="Vírgula 4 6 2" xfId="680" xr:uid="{5D20C7E9-D7C4-4738-B085-38143B30834F}"/>
    <cellStyle name="Vírgula 4 6 2 2" xfId="1588" xr:uid="{424022C2-CB21-4D81-8EAC-A54911DE98AB}"/>
    <cellStyle name="Vírgula 4 6 2 3" xfId="2794" xr:uid="{6B745EB5-1A00-4575-B9CA-A6C0445C118F}"/>
    <cellStyle name="Vírgula 4 6 2 4" xfId="3707" xr:uid="{4B43CED5-AA93-40CD-B287-49B2A425491F}"/>
    <cellStyle name="Vírgula 4 6 3" xfId="1286" xr:uid="{C3DCD18C-85DA-467A-9A34-7B42F7FE57D5}"/>
    <cellStyle name="Vírgula 4 6 3 2" xfId="2492" xr:uid="{8CDE6642-4FA3-4476-B32F-503C869DF99B}"/>
    <cellStyle name="Vírgula 4 6 4" xfId="1889" xr:uid="{25BD1A1A-0C13-4034-8608-3C45B6DA0109}"/>
    <cellStyle name="Vírgula 4 6 4 2" xfId="3095" xr:uid="{AF6FF7AA-C7F0-493C-9BDB-18FBB3265497}"/>
    <cellStyle name="Vírgula 4 6 5" xfId="982" xr:uid="{8A6F2B3B-E5F5-4B8B-9F79-FBB861D8DB38}"/>
    <cellStyle name="Vírgula 4 6 6" xfId="2190" xr:uid="{C1698DF6-0964-4413-AFDC-B0E4E1DAE02E}"/>
    <cellStyle name="Vírgula 4 6 7" xfId="3405" xr:uid="{765799F1-9E77-471F-BBC8-C2A87BED0AB6}"/>
    <cellStyle name="Vírgula 4 7" xfId="219" xr:uid="{233722FE-FF49-4E58-A824-7DE43B79083E}"/>
    <cellStyle name="Vírgula 4 7 2" xfId="560" xr:uid="{E7FA29EE-E8C1-481B-A803-C5408FEB8A36}"/>
    <cellStyle name="Vírgula 4 7 2 2" xfId="1468" xr:uid="{6F096E5B-7519-4641-A3D3-9F12B7A16F3D}"/>
    <cellStyle name="Vírgula 4 7 2 3" xfId="2674" xr:uid="{860AC2D6-43C2-4F7B-ABC3-4D670C862E80}"/>
    <cellStyle name="Vírgula 4 7 2 4" xfId="3587" xr:uid="{4F2CDC6C-B0F4-4A46-A17D-EE0048015BC5}"/>
    <cellStyle name="Vírgula 4 7 3" xfId="1166" xr:uid="{0F0EF79B-1BD5-4328-A441-965D6BCD336B}"/>
    <cellStyle name="Vírgula 4 7 3 2" xfId="2372" xr:uid="{5C52510C-75D0-4594-B4B0-3762B78BBBA6}"/>
    <cellStyle name="Vírgula 4 7 4" xfId="1769" xr:uid="{8C99B36A-ED46-46A8-9F80-53C3CDEC2181}"/>
    <cellStyle name="Vírgula 4 7 4 2" xfId="2975" xr:uid="{EC7CF6F4-D566-4D2B-A016-1785FA2CF11D}"/>
    <cellStyle name="Vírgula 4 7 5" xfId="862" xr:uid="{F90E95F3-59D8-4C92-B17F-DB466F0BFD62}"/>
    <cellStyle name="Vírgula 4 7 6" xfId="2070" xr:uid="{0C199E79-028D-4BF3-BBB0-5B9400F71038}"/>
    <cellStyle name="Vírgula 4 7 7" xfId="3285" xr:uid="{C9A3FFBF-4351-489C-81BB-0932FCC8BFB2}"/>
    <cellStyle name="Vírgula 4 8" xfId="461" xr:uid="{D6E84B9E-0E95-4F18-B8C7-0B1AAA004554}"/>
    <cellStyle name="Vírgula 4 8 2" xfId="1369" xr:uid="{E05B5EC4-5010-42EC-B263-46F13181C938}"/>
    <cellStyle name="Vírgula 4 8 3" xfId="2575" xr:uid="{E25C8FC4-8415-4DD6-A16E-FD195B5E2D95}"/>
    <cellStyle name="Vírgula 4 8 4" xfId="3488" xr:uid="{F6C6C705-D89C-409E-AE41-E26FF0793065}"/>
    <cellStyle name="Vírgula 4 9" xfId="1067" xr:uid="{5F9E08D9-16EB-4EA9-8AFD-40F69600A4C4}"/>
    <cellStyle name="Vírgula 4 9 2" xfId="2273" xr:uid="{EF443A52-2D93-414E-9D33-84FCEA60A517}"/>
    <cellStyle name="Vírgula 5" xfId="71" xr:uid="{8DB31E83-3B32-409B-97A2-1FD2780E0481}"/>
    <cellStyle name="Vírgula 5 10" xfId="1068" xr:uid="{2E5CDF18-6902-40E8-B200-50972DC30855}"/>
    <cellStyle name="Vírgula 5 10 2" xfId="2274" xr:uid="{4D012A3D-8E21-453D-B2CF-07B73AEE6BA0}"/>
    <cellStyle name="Vírgula 5 11" xfId="1671" xr:uid="{946259AC-B762-4C0A-955E-A6D5AB5BD5D6}"/>
    <cellStyle name="Vírgula 5 11 2" xfId="2877" xr:uid="{0272BC7E-4A39-442A-8C88-1CD550A1F502}"/>
    <cellStyle name="Vírgula 5 12" xfId="764" xr:uid="{0344CF8D-5935-4660-A387-4EC442E0164E}"/>
    <cellStyle name="Vírgula 5 13" xfId="1972" xr:uid="{6E585B4A-7B66-49A6-B850-E3D527491E16}"/>
    <cellStyle name="Vírgula 5 14" xfId="3155" xr:uid="{47E2CC7A-114B-4FE2-98C5-A8CEC4783BA0}"/>
    <cellStyle name="Vírgula 5 15" xfId="3187" xr:uid="{9F47B063-75EA-4CE4-82EF-7B09B0A6CF01}"/>
    <cellStyle name="Vírgula 5 2" xfId="230" xr:uid="{366B0C6C-9172-4133-A889-65B4C3F906C9}"/>
    <cellStyle name="Vírgula 5 2 10" xfId="3296" xr:uid="{1F8482AC-746E-40CF-BFD7-1B79C9C1BAA6}"/>
    <cellStyle name="Vírgula 5 2 2" xfId="231" xr:uid="{3A08F455-28A8-4CF1-9078-F55B89AF4506}"/>
    <cellStyle name="Vírgula 5 2 2 2" xfId="232" xr:uid="{1443E7AD-95F0-426C-8DCA-CF162278F0B0}"/>
    <cellStyle name="Vírgula 5 2 2 2 2" xfId="385" xr:uid="{91BFFDAD-3154-46EB-93CF-A0AE630A1B7E}"/>
    <cellStyle name="Vírgula 5 2 2 2 2 2" xfId="693" xr:uid="{B8787B7A-5DBE-489D-A29A-CB6B5A148747}"/>
    <cellStyle name="Vírgula 5 2 2 2 2 2 2" xfId="1601" xr:uid="{D17EB720-FF62-4857-B87F-30F90497433A}"/>
    <cellStyle name="Vírgula 5 2 2 2 2 2 3" xfId="2807" xr:uid="{A5518803-D37E-46FC-A561-A2C4E5038B48}"/>
    <cellStyle name="Vírgula 5 2 2 2 2 2 4" xfId="3720" xr:uid="{928693BF-D7D7-4B92-B96A-6468C248572B}"/>
    <cellStyle name="Vírgula 5 2 2 2 2 3" xfId="1299" xr:uid="{7FD2A7F8-455A-4FD0-B144-0D8C334DD476}"/>
    <cellStyle name="Vírgula 5 2 2 2 2 3 2" xfId="2505" xr:uid="{40F60035-F131-4BC0-806B-5E7B10CD67F8}"/>
    <cellStyle name="Vírgula 5 2 2 2 2 4" xfId="1902" xr:uid="{6305A4CD-DD8D-4D5C-A640-2E427124F087}"/>
    <cellStyle name="Vírgula 5 2 2 2 2 4 2" xfId="3108" xr:uid="{593DE793-4E10-4946-8672-EDC4EAC853B1}"/>
    <cellStyle name="Vírgula 5 2 2 2 2 5" xfId="995" xr:uid="{E75A6BAD-4CEE-4123-B37A-55071ED867F5}"/>
    <cellStyle name="Vírgula 5 2 2 2 2 6" xfId="2203" xr:uid="{7B63E240-72F7-4833-AA68-ECC0D5F4BA93}"/>
    <cellStyle name="Vírgula 5 2 2 2 2 7" xfId="3418" xr:uid="{64E5D0D5-D519-4E4C-9B1E-C4A74B62CD8E}"/>
    <cellStyle name="Vírgula 5 2 2 2 3" xfId="573" xr:uid="{848008CE-06FC-46EE-A053-838B633C914C}"/>
    <cellStyle name="Vírgula 5 2 2 2 3 2" xfId="1481" xr:uid="{49AF7339-837C-42D1-8A07-A29B97711106}"/>
    <cellStyle name="Vírgula 5 2 2 2 3 3" xfId="2687" xr:uid="{8FE3F25D-477C-4F4C-A2CE-6CBA1D3EEB0E}"/>
    <cellStyle name="Vírgula 5 2 2 2 3 4" xfId="3600" xr:uid="{CA2DD738-B883-4563-9FFB-C92217BEE370}"/>
    <cellStyle name="Vírgula 5 2 2 2 4" xfId="1179" xr:uid="{8EA1A7FA-E4C8-407E-A06F-8CA0BC8D18B5}"/>
    <cellStyle name="Vírgula 5 2 2 2 4 2" xfId="2385" xr:uid="{C4ECE27A-83E0-40DF-BFE2-64251C009D33}"/>
    <cellStyle name="Vírgula 5 2 2 2 5" xfId="1782" xr:uid="{DCE3C1BB-FE21-461B-B1FB-6E04027E5AA9}"/>
    <cellStyle name="Vírgula 5 2 2 2 5 2" xfId="2988" xr:uid="{AF248464-7DDE-4FD2-A886-F48925548F07}"/>
    <cellStyle name="Vírgula 5 2 2 2 6" xfId="875" xr:uid="{52C0B46A-24FE-4807-AE45-3BD56E0F4514}"/>
    <cellStyle name="Vírgula 5 2 2 2 7" xfId="2083" xr:uid="{2DDD8556-BA14-453F-B0E1-A6024B7E56DF}"/>
    <cellStyle name="Vírgula 5 2 2 2 8" xfId="3298" xr:uid="{7736F79F-A666-4F4C-B905-C87A0D92F6FA}"/>
    <cellStyle name="Vírgula 5 2 2 3" xfId="384" xr:uid="{01BAC4C8-BBA7-46E3-B657-598206A87B93}"/>
    <cellStyle name="Vírgula 5 2 2 3 2" xfId="692" xr:uid="{F28D9529-034E-404D-853C-EC05728DD42D}"/>
    <cellStyle name="Vírgula 5 2 2 3 2 2" xfId="1600" xr:uid="{BC339669-65B0-4200-B2D1-52BB28F7ACAC}"/>
    <cellStyle name="Vírgula 5 2 2 3 2 3" xfId="2806" xr:uid="{EA32DE88-8493-4A5B-A046-6F6E9404E80C}"/>
    <cellStyle name="Vírgula 5 2 2 3 2 4" xfId="3719" xr:uid="{325DC37F-69B8-44AC-99B7-1EA4CCEC5E43}"/>
    <cellStyle name="Vírgula 5 2 2 3 3" xfId="1298" xr:uid="{E6A31ED3-E421-4EF8-9856-435336278401}"/>
    <cellStyle name="Vírgula 5 2 2 3 3 2" xfId="2504" xr:uid="{56DE8CEC-7D84-445B-BF68-C151AA4B0C19}"/>
    <cellStyle name="Vírgula 5 2 2 3 4" xfId="1901" xr:uid="{7FA285FA-1D58-42D0-B018-72889364D6D9}"/>
    <cellStyle name="Vírgula 5 2 2 3 4 2" xfId="3107" xr:uid="{463910C0-8D6C-4495-A9D9-D798A51DE5BA}"/>
    <cellStyle name="Vírgula 5 2 2 3 5" xfId="994" xr:uid="{7D1C6E35-8946-4013-BBAE-6EFC80D558D7}"/>
    <cellStyle name="Vírgula 5 2 2 3 6" xfId="2202" xr:uid="{5EA9C9A7-0BE6-490E-A41A-C3EFF5AEDB04}"/>
    <cellStyle name="Vírgula 5 2 2 3 7" xfId="3417" xr:uid="{3AF65879-EC45-4D0A-A4C0-7853850D4EB2}"/>
    <cellStyle name="Vírgula 5 2 2 4" xfId="572" xr:uid="{63DD651F-38D0-48EA-BB31-4B80F471B171}"/>
    <cellStyle name="Vírgula 5 2 2 4 2" xfId="1480" xr:uid="{9E953796-D4D2-4FEF-897A-C3A961EA102D}"/>
    <cellStyle name="Vírgula 5 2 2 4 3" xfId="2686" xr:uid="{75BEAA50-A1DF-40C9-8C30-517F47D97C06}"/>
    <cellStyle name="Vírgula 5 2 2 4 4" xfId="3599" xr:uid="{EF48DDE8-0563-4D12-A265-B3C06C109D95}"/>
    <cellStyle name="Vírgula 5 2 2 5" xfId="1178" xr:uid="{711320D5-8605-4485-80DA-89F9EB956E46}"/>
    <cellStyle name="Vírgula 5 2 2 5 2" xfId="2384" xr:uid="{625AEB75-4435-4669-A854-601E9FC0CB8A}"/>
    <cellStyle name="Vírgula 5 2 2 6" xfId="1781" xr:uid="{CBB7CE08-1505-43E7-B7DA-3343D8D48DAD}"/>
    <cellStyle name="Vírgula 5 2 2 6 2" xfId="2987" xr:uid="{A283D852-4514-45DA-849C-F862B07C4790}"/>
    <cellStyle name="Vírgula 5 2 2 7" xfId="874" xr:uid="{8EB3D470-3173-4E4F-9C47-533CAF3804D7}"/>
    <cellStyle name="Vírgula 5 2 2 8" xfId="2082" xr:uid="{DB9EA2F6-557C-4A7C-881A-B532EA0AAC3F}"/>
    <cellStyle name="Vírgula 5 2 2 9" xfId="3297" xr:uid="{EA5C2E2C-7424-4579-A24B-DA4A494362F5}"/>
    <cellStyle name="Vírgula 5 2 3" xfId="233" xr:uid="{B68C7547-F0CC-4B50-B1A1-5AEDB8691F9B}"/>
    <cellStyle name="Vírgula 5 2 3 2" xfId="386" xr:uid="{ECBBFDE7-4201-46D5-9CC9-7A81ECD23505}"/>
    <cellStyle name="Vírgula 5 2 3 2 2" xfId="694" xr:uid="{1505119A-A417-4E89-A94D-FE4B9121D041}"/>
    <cellStyle name="Vírgula 5 2 3 2 2 2" xfId="1602" xr:uid="{29E91131-7845-42BF-97CB-51E8C6C654AF}"/>
    <cellStyle name="Vírgula 5 2 3 2 2 3" xfId="2808" xr:uid="{A6F632FE-3740-4B98-893B-9FF1535633D4}"/>
    <cellStyle name="Vírgula 5 2 3 2 2 4" xfId="3721" xr:uid="{21F53830-9892-4136-915B-E0042AE6ECFC}"/>
    <cellStyle name="Vírgula 5 2 3 2 3" xfId="1300" xr:uid="{93FEE30C-A37B-4B04-9BF2-EC8352EE7444}"/>
    <cellStyle name="Vírgula 5 2 3 2 3 2" xfId="2506" xr:uid="{E13E92E0-64BF-4A77-B451-6AE79A991F0C}"/>
    <cellStyle name="Vírgula 5 2 3 2 4" xfId="1903" xr:uid="{6DCF17B3-0002-4396-AAB5-2CC56F5F0BF9}"/>
    <cellStyle name="Vírgula 5 2 3 2 4 2" xfId="3109" xr:uid="{47C9BA7B-735C-45DA-B906-E04E5D4CB65B}"/>
    <cellStyle name="Vírgula 5 2 3 2 5" xfId="996" xr:uid="{6B88A620-F6A9-42F0-8EC0-553EF5C53A57}"/>
    <cellStyle name="Vírgula 5 2 3 2 6" xfId="2204" xr:uid="{091E229E-73F4-48F3-83E6-6177900D4B94}"/>
    <cellStyle name="Vírgula 5 2 3 2 7" xfId="3419" xr:uid="{7DDB2B14-19B7-4852-B78B-E8F3B4B3BEC7}"/>
    <cellStyle name="Vírgula 5 2 3 3" xfId="574" xr:uid="{4A9AA780-DECA-4954-B86D-8E0D5DA6D031}"/>
    <cellStyle name="Vírgula 5 2 3 3 2" xfId="1482" xr:uid="{AE3EC199-9F87-46F8-B500-5B7F6774231C}"/>
    <cellStyle name="Vírgula 5 2 3 3 3" xfId="2688" xr:uid="{A94E9F1B-7B16-4200-B116-E7FDE4496EA9}"/>
    <cellStyle name="Vírgula 5 2 3 3 4" xfId="3601" xr:uid="{89D77DE2-284E-444E-B425-19DC281A5A42}"/>
    <cellStyle name="Vírgula 5 2 3 4" xfId="1180" xr:uid="{59485EF0-50AC-4B05-8E5E-A1ECA6D069FC}"/>
    <cellStyle name="Vírgula 5 2 3 4 2" xfId="2386" xr:uid="{89BA082C-DA9C-40B7-A96C-00176E240AA9}"/>
    <cellStyle name="Vírgula 5 2 3 5" xfId="1783" xr:uid="{7E2BC200-6064-43BF-90E1-BC0BEC708B65}"/>
    <cellStyle name="Vírgula 5 2 3 5 2" xfId="2989" xr:uid="{BC43A39B-E15A-4D17-85C9-59E1DE3B5417}"/>
    <cellStyle name="Vírgula 5 2 3 6" xfId="876" xr:uid="{33FB0CEA-992C-4E42-8691-BEC5966DCA87}"/>
    <cellStyle name="Vírgula 5 2 3 7" xfId="2084" xr:uid="{00059ADE-4A0E-4E05-87A6-EAB4F05B33D8}"/>
    <cellStyle name="Vírgula 5 2 3 8" xfId="3299" xr:uid="{6108D4D1-47DE-417C-A875-6AE217A96DD4}"/>
    <cellStyle name="Vírgula 5 2 4" xfId="383" xr:uid="{44D0BBA3-FAD4-4C90-8E16-C7D74CE202E0}"/>
    <cellStyle name="Vírgula 5 2 4 2" xfId="691" xr:uid="{B0A1F2E4-020E-4FAF-90F5-53E7AAFB539D}"/>
    <cellStyle name="Vírgula 5 2 4 2 2" xfId="1599" xr:uid="{53B3FF7B-8BA9-4CEC-A33E-5199D260EF32}"/>
    <cellStyle name="Vírgula 5 2 4 2 3" xfId="2805" xr:uid="{712D7090-82AC-4EFE-BF56-D8DFF97A7F5F}"/>
    <cellStyle name="Vírgula 5 2 4 2 4" xfId="3718" xr:uid="{4C3F9BF2-0B78-426D-B71F-EED92C2D8469}"/>
    <cellStyle name="Vírgula 5 2 4 3" xfId="1297" xr:uid="{C94EDFF8-F072-4388-822E-2A88BDBCB8CB}"/>
    <cellStyle name="Vírgula 5 2 4 3 2" xfId="2503" xr:uid="{4FE9ED07-011D-4D04-8874-5B438A8782CB}"/>
    <cellStyle name="Vírgula 5 2 4 4" xfId="1900" xr:uid="{C55CEC04-2526-4FED-AA68-5BADA8D48974}"/>
    <cellStyle name="Vírgula 5 2 4 4 2" xfId="3106" xr:uid="{7E103674-1D1A-407D-B7BC-ACD6D4693F10}"/>
    <cellStyle name="Vírgula 5 2 4 5" xfId="993" xr:uid="{1F51933B-86C9-4DD5-A63C-4A6B0937D3F2}"/>
    <cellStyle name="Vírgula 5 2 4 6" xfId="2201" xr:uid="{68E94381-2CA4-41E1-A4A4-821D90A54C71}"/>
    <cellStyle name="Vírgula 5 2 4 7" xfId="3416" xr:uid="{0E473DFA-DD0C-4613-AFC6-AE33F812190E}"/>
    <cellStyle name="Vírgula 5 2 5" xfId="571" xr:uid="{5F316F99-0048-4A38-BA4F-9586CFA4F02B}"/>
    <cellStyle name="Vírgula 5 2 5 2" xfId="1479" xr:uid="{52E662B6-3806-45FD-BDFB-5F86056E9C39}"/>
    <cellStyle name="Vírgula 5 2 5 3" xfId="2685" xr:uid="{74797981-7D98-48FA-A9AC-366F178BCA3F}"/>
    <cellStyle name="Vírgula 5 2 5 4" xfId="3598" xr:uid="{5AA2E980-3E49-4F8F-B7B9-5D2C6DB52BFF}"/>
    <cellStyle name="Vírgula 5 2 6" xfId="1177" xr:uid="{5951C972-E136-4FEC-AC82-6048EF9620D4}"/>
    <cellStyle name="Vírgula 5 2 6 2" xfId="2383" xr:uid="{73CB76C2-CE2B-48D5-8BBC-7F84C289C981}"/>
    <cellStyle name="Vírgula 5 2 7" xfId="1780" xr:uid="{2E1BB9F8-E0B6-4846-BE6D-63BD12E41762}"/>
    <cellStyle name="Vírgula 5 2 7 2" xfId="2986" xr:uid="{BF7D6E9B-38EF-4ACD-9CEF-75F05BCF5EBE}"/>
    <cellStyle name="Vírgula 5 2 8" xfId="873" xr:uid="{749BCAAF-7FF1-46C7-A9FA-A9AEE5534DFC}"/>
    <cellStyle name="Vírgula 5 2 9" xfId="2081" xr:uid="{0BBE3299-A60D-4555-AA81-ADF9D5F02E63}"/>
    <cellStyle name="Vírgula 5 3" xfId="234" xr:uid="{5538EDC1-5830-40CE-A5C9-A9A61B94B3D1}"/>
    <cellStyle name="Vírgula 5 3 10" xfId="3300" xr:uid="{0434F2FC-7013-4FB1-BFD3-BC4A5800BAC9}"/>
    <cellStyle name="Vírgula 5 3 2" xfId="235" xr:uid="{7C150AB2-8C9F-4AD6-BA2B-A6279430FB84}"/>
    <cellStyle name="Vírgula 5 3 2 2" xfId="236" xr:uid="{205FF31B-C10C-4460-A86A-52D565DB638B}"/>
    <cellStyle name="Vírgula 5 3 2 2 2" xfId="389" xr:uid="{AB7E9D9F-BD88-4E52-84AE-4D8E04176253}"/>
    <cellStyle name="Vírgula 5 3 2 2 2 2" xfId="697" xr:uid="{BAB83C85-1B99-4315-9E74-B0EE36BCF465}"/>
    <cellStyle name="Vírgula 5 3 2 2 2 2 2" xfId="1605" xr:uid="{5D948BB7-1DE6-4A87-B39E-E849D5EDE8C3}"/>
    <cellStyle name="Vírgula 5 3 2 2 2 2 3" xfId="2811" xr:uid="{CB621EE3-6550-4544-98AE-9B2B20C505ED}"/>
    <cellStyle name="Vírgula 5 3 2 2 2 2 4" xfId="3724" xr:uid="{63C203E1-7FBB-45A2-AAD2-52422E9E4C47}"/>
    <cellStyle name="Vírgula 5 3 2 2 2 3" xfId="1303" xr:uid="{68C9BD84-CE5C-45D9-A502-3DD052E3407D}"/>
    <cellStyle name="Vírgula 5 3 2 2 2 3 2" xfId="2509" xr:uid="{DB0D5FDD-4822-4C68-8588-1A14B9ADA2AA}"/>
    <cellStyle name="Vírgula 5 3 2 2 2 4" xfId="1906" xr:uid="{0E0916A2-8E24-47A1-A592-FF745F735311}"/>
    <cellStyle name="Vírgula 5 3 2 2 2 4 2" xfId="3112" xr:uid="{A0853EA4-829A-4B7A-BE68-B49F631AF7B6}"/>
    <cellStyle name="Vírgula 5 3 2 2 2 5" xfId="999" xr:uid="{9C8AE8F3-CBE9-4B48-8BF3-B69D19A54A0F}"/>
    <cellStyle name="Vírgula 5 3 2 2 2 6" xfId="2207" xr:uid="{55218A29-5F6E-4ED8-92C9-55A46060AB6D}"/>
    <cellStyle name="Vírgula 5 3 2 2 2 7" xfId="3422" xr:uid="{BE1C11CB-69ED-46D0-A469-4CA641F6FD4E}"/>
    <cellStyle name="Vírgula 5 3 2 2 3" xfId="577" xr:uid="{8DC1A98C-8073-437E-BE7B-4B86F6F9DC34}"/>
    <cellStyle name="Vírgula 5 3 2 2 3 2" xfId="1485" xr:uid="{8664A581-72B7-4845-9BB6-3C932DB8B7FF}"/>
    <cellStyle name="Vírgula 5 3 2 2 3 3" xfId="2691" xr:uid="{FEDA836E-4FBA-4D54-A6FB-4CFEF99F55B2}"/>
    <cellStyle name="Vírgula 5 3 2 2 3 4" xfId="3604" xr:uid="{8BC4376F-876C-4F68-9E30-5C67558D56AA}"/>
    <cellStyle name="Vírgula 5 3 2 2 4" xfId="1183" xr:uid="{35376699-E84C-4FD2-8D77-19AA0890A843}"/>
    <cellStyle name="Vírgula 5 3 2 2 4 2" xfId="2389" xr:uid="{3606A4F2-9987-4D9C-A73F-2FB793188EAA}"/>
    <cellStyle name="Vírgula 5 3 2 2 5" xfId="1786" xr:uid="{AE198EBF-8157-401C-8363-1A6ADCA2F81E}"/>
    <cellStyle name="Vírgula 5 3 2 2 5 2" xfId="2992" xr:uid="{88C63BBE-41DE-47E9-95BB-CE94F95F0CA7}"/>
    <cellStyle name="Vírgula 5 3 2 2 6" xfId="879" xr:uid="{FFAB0452-798A-4BD4-9C09-67F176A3466E}"/>
    <cellStyle name="Vírgula 5 3 2 2 7" xfId="2087" xr:uid="{1F1C2BDD-B077-4EEA-BC3D-4FA9DE022B48}"/>
    <cellStyle name="Vírgula 5 3 2 2 8" xfId="3302" xr:uid="{DC53186C-AF4F-458C-87BB-BB356F3CDB26}"/>
    <cellStyle name="Vírgula 5 3 2 3" xfId="388" xr:uid="{794FAAEB-764A-4446-823C-6B6016101D58}"/>
    <cellStyle name="Vírgula 5 3 2 3 2" xfId="696" xr:uid="{F9AA7E88-6307-44FE-AC0C-1C09AE2251CC}"/>
    <cellStyle name="Vírgula 5 3 2 3 2 2" xfId="1604" xr:uid="{2B75AE57-D814-4C10-A61C-A2776E5FFB89}"/>
    <cellStyle name="Vírgula 5 3 2 3 2 3" xfId="2810" xr:uid="{E80AF619-229B-45CC-9876-CB6EC7E7605B}"/>
    <cellStyle name="Vírgula 5 3 2 3 2 4" xfId="3723" xr:uid="{EE1BB89F-8474-4425-ADBB-ED8A8B94D5A3}"/>
    <cellStyle name="Vírgula 5 3 2 3 3" xfId="1302" xr:uid="{35C718CC-C192-4886-974B-5F572F913C8B}"/>
    <cellStyle name="Vírgula 5 3 2 3 3 2" xfId="2508" xr:uid="{0FB4FBE2-255B-4DFE-B3B4-1364D54E95EF}"/>
    <cellStyle name="Vírgula 5 3 2 3 4" xfId="1905" xr:uid="{3154AF9D-AF3F-4DAE-B1C4-3726568F7806}"/>
    <cellStyle name="Vírgula 5 3 2 3 4 2" xfId="3111" xr:uid="{A657DBDB-10AA-4B05-9D0B-5A538EFF84A7}"/>
    <cellStyle name="Vírgula 5 3 2 3 5" xfId="998" xr:uid="{75B9E568-6BE5-4352-B463-86907C3C21B2}"/>
    <cellStyle name="Vírgula 5 3 2 3 6" xfId="2206" xr:uid="{E0D649D9-C47A-4DE0-8A07-B84323F906BF}"/>
    <cellStyle name="Vírgula 5 3 2 3 7" xfId="3421" xr:uid="{0CFDEA94-105D-47B7-930E-614B58992E77}"/>
    <cellStyle name="Vírgula 5 3 2 4" xfId="576" xr:uid="{A03264A9-4B35-4291-AACE-92030FF6429F}"/>
    <cellStyle name="Vírgula 5 3 2 4 2" xfId="1484" xr:uid="{8E3D2A25-8648-4480-B691-5FB7DFBC9983}"/>
    <cellStyle name="Vírgula 5 3 2 4 3" xfId="2690" xr:uid="{C7F83848-29C1-4AB3-81D1-8A632F82C808}"/>
    <cellStyle name="Vírgula 5 3 2 4 4" xfId="3603" xr:uid="{14CBCC88-1CC8-4D2F-87D8-BCAC84EBBCBE}"/>
    <cellStyle name="Vírgula 5 3 2 5" xfId="1182" xr:uid="{AB6DB36D-A82B-475F-A823-F5EC548CE5ED}"/>
    <cellStyle name="Vírgula 5 3 2 5 2" xfId="2388" xr:uid="{C7C7714E-9B86-4FC1-BED3-977416445DDA}"/>
    <cellStyle name="Vírgula 5 3 2 6" xfId="1785" xr:uid="{476B3EE8-F2D9-4E21-A120-533E878424C0}"/>
    <cellStyle name="Vírgula 5 3 2 6 2" xfId="2991" xr:uid="{F83744EC-FC45-4604-A8AA-78A27AA96DE0}"/>
    <cellStyle name="Vírgula 5 3 2 7" xfId="878" xr:uid="{601ED86C-6DB4-4FF4-AFE8-666DCDF88D15}"/>
    <cellStyle name="Vírgula 5 3 2 8" xfId="2086" xr:uid="{84DC4F19-FA4A-4B99-9643-8C020FC647B1}"/>
    <cellStyle name="Vírgula 5 3 2 9" xfId="3301" xr:uid="{57703795-67BE-4946-B8B0-CFDDA81C5F07}"/>
    <cellStyle name="Vírgula 5 3 3" xfId="237" xr:uid="{3C65355C-397F-4433-92DD-05032B795104}"/>
    <cellStyle name="Vírgula 5 3 3 2" xfId="390" xr:uid="{93CA9135-D3B5-433F-88DA-9D9CD3FEBBA1}"/>
    <cellStyle name="Vírgula 5 3 3 2 2" xfId="698" xr:uid="{29E8373C-5891-479D-9CC7-56BFB9D6CA1C}"/>
    <cellStyle name="Vírgula 5 3 3 2 2 2" xfId="1606" xr:uid="{17E67F07-8122-43A2-985A-7DDB664A081F}"/>
    <cellStyle name="Vírgula 5 3 3 2 2 3" xfId="2812" xr:uid="{0773D195-4C6A-45D3-88B3-08C4A18800CE}"/>
    <cellStyle name="Vírgula 5 3 3 2 2 4" xfId="3725" xr:uid="{70985AF4-F78A-44EE-9663-8E5E093FF4A1}"/>
    <cellStyle name="Vírgula 5 3 3 2 3" xfId="1304" xr:uid="{E6C1540F-0A35-4252-99E8-2063E081ECB5}"/>
    <cellStyle name="Vírgula 5 3 3 2 3 2" xfId="2510" xr:uid="{088B639D-1143-4089-86DC-33CE8754CBC8}"/>
    <cellStyle name="Vírgula 5 3 3 2 4" xfId="1907" xr:uid="{A220719C-2E72-4ACD-84F6-8BE10D187612}"/>
    <cellStyle name="Vírgula 5 3 3 2 4 2" xfId="3113" xr:uid="{BB8E1A8B-BE74-4EAF-AB5C-A17D776517C0}"/>
    <cellStyle name="Vírgula 5 3 3 2 5" xfId="1000" xr:uid="{4E282054-0D43-415E-9366-FF1F87572A08}"/>
    <cellStyle name="Vírgula 5 3 3 2 6" xfId="2208" xr:uid="{89C36903-C75E-4A71-8E81-63BB5644FFAF}"/>
    <cellStyle name="Vírgula 5 3 3 2 7" xfId="3423" xr:uid="{A2E99402-823B-452E-B955-6469968E98C5}"/>
    <cellStyle name="Vírgula 5 3 3 3" xfId="578" xr:uid="{BF2A6BD2-C014-489B-86A4-9FE60455B536}"/>
    <cellStyle name="Vírgula 5 3 3 3 2" xfId="1486" xr:uid="{B536A886-1AD3-48EE-8A77-C89B9F4E65E0}"/>
    <cellStyle name="Vírgula 5 3 3 3 3" xfId="2692" xr:uid="{79904E48-9DE7-43CF-BE84-AC482F70FED7}"/>
    <cellStyle name="Vírgula 5 3 3 3 4" xfId="3605" xr:uid="{F4B9295F-A401-4D14-AA8F-0E656FA97D10}"/>
    <cellStyle name="Vírgula 5 3 3 4" xfId="1184" xr:uid="{FB7B3A13-445A-46E2-96B4-34511CB82FB9}"/>
    <cellStyle name="Vírgula 5 3 3 4 2" xfId="2390" xr:uid="{49F19F1D-EC88-4910-92B3-C423D1D42DAF}"/>
    <cellStyle name="Vírgula 5 3 3 5" xfId="1787" xr:uid="{7BA085C2-AA83-439F-AE76-CFF7F52B59B5}"/>
    <cellStyle name="Vírgula 5 3 3 5 2" xfId="2993" xr:uid="{26C797BF-5027-4F7D-8B9C-5E7EC6E800D8}"/>
    <cellStyle name="Vírgula 5 3 3 6" xfId="880" xr:uid="{4C2B272B-F419-4885-9FEE-D0A35D88786B}"/>
    <cellStyle name="Vírgula 5 3 3 7" xfId="2088" xr:uid="{367141A4-2E57-4C5F-8A49-090CEB35C15B}"/>
    <cellStyle name="Vírgula 5 3 3 8" xfId="3303" xr:uid="{E62A8965-9BDA-4C65-B887-BF52CD4928A4}"/>
    <cellStyle name="Vírgula 5 3 4" xfId="387" xr:uid="{9C33D63E-601B-42C0-BCB6-20F0161CDAD8}"/>
    <cellStyle name="Vírgula 5 3 4 2" xfId="695" xr:uid="{ED9B4FA1-9BF3-4482-A41B-881C9FD80C42}"/>
    <cellStyle name="Vírgula 5 3 4 2 2" xfId="1603" xr:uid="{4727AC0E-0A67-487F-A3B2-53D2AEB82E05}"/>
    <cellStyle name="Vírgula 5 3 4 2 3" xfId="2809" xr:uid="{FF8AE8C6-8CE6-4F12-8E3C-8F0C0422D157}"/>
    <cellStyle name="Vírgula 5 3 4 2 4" xfId="3722" xr:uid="{8A33977D-C3EA-4EF9-B68C-1185ADBA4E65}"/>
    <cellStyle name="Vírgula 5 3 4 3" xfId="1301" xr:uid="{2B79D795-0EE9-4BB3-8188-3F816A9C6284}"/>
    <cellStyle name="Vírgula 5 3 4 3 2" xfId="2507" xr:uid="{3E8D61B9-2D78-4D13-9031-D8DE160F2E23}"/>
    <cellStyle name="Vírgula 5 3 4 4" xfId="1904" xr:uid="{B66BF8EB-43BD-444D-9C87-BFAEF84E25DE}"/>
    <cellStyle name="Vírgula 5 3 4 4 2" xfId="3110" xr:uid="{6E78A80C-75E0-4337-B3F9-74C3FAB823C1}"/>
    <cellStyle name="Vírgula 5 3 4 5" xfId="997" xr:uid="{F99EEB59-4BFE-4073-B188-523471A5C639}"/>
    <cellStyle name="Vírgula 5 3 4 6" xfId="2205" xr:uid="{84D0CED5-A822-437B-8D21-88AB9C4843A7}"/>
    <cellStyle name="Vírgula 5 3 4 7" xfId="3420" xr:uid="{8E148F4A-2180-4247-AD23-278D2BCAE0D1}"/>
    <cellStyle name="Vírgula 5 3 5" xfId="575" xr:uid="{E63B4715-A32A-4386-BA84-65D93DE8337E}"/>
    <cellStyle name="Vírgula 5 3 5 2" xfId="1483" xr:uid="{68D547B6-3301-493E-AF1A-165DE20FF9FC}"/>
    <cellStyle name="Vírgula 5 3 5 3" xfId="2689" xr:uid="{F2C9BCBD-EA0A-4EA5-A471-9D1086F20ECF}"/>
    <cellStyle name="Vírgula 5 3 5 4" xfId="3602" xr:uid="{F777A957-AD2A-4A2B-853F-D5112A8036E4}"/>
    <cellStyle name="Vírgula 5 3 6" xfId="1181" xr:uid="{B1AF3C0F-15FC-46DC-B785-5996CA0CEEBC}"/>
    <cellStyle name="Vírgula 5 3 6 2" xfId="2387" xr:uid="{3DC11425-A893-4F4F-8E53-DB6F8885FF3E}"/>
    <cellStyle name="Vírgula 5 3 7" xfId="1784" xr:uid="{A2F3C917-EDE9-40C3-8F3C-F0383077836B}"/>
    <cellStyle name="Vírgula 5 3 7 2" xfId="2990" xr:uid="{6DC2C9B3-F90B-4F37-9696-CAA7E7C1ACEA}"/>
    <cellStyle name="Vírgula 5 3 8" xfId="877" xr:uid="{CC7520FC-5F1C-4946-8DCA-831700052258}"/>
    <cellStyle name="Vírgula 5 3 9" xfId="2085" xr:uid="{F98C03E5-BD52-4321-9E21-F33BB30D0448}"/>
    <cellStyle name="Vírgula 5 4" xfId="238" xr:uid="{180D3593-0093-4A10-B1A8-7590BABD77F9}"/>
    <cellStyle name="Vírgula 5 4 2" xfId="239" xr:uid="{391F06E0-3A80-4A67-B7D7-738BE70666BC}"/>
    <cellStyle name="Vírgula 5 4 2 2" xfId="392" xr:uid="{E6C41CBD-E274-4F30-998E-48AF876C26D0}"/>
    <cellStyle name="Vírgula 5 4 2 2 2" xfId="700" xr:uid="{C2938BD1-3B82-449D-8E84-873B9E861FE2}"/>
    <cellStyle name="Vírgula 5 4 2 2 2 2" xfId="1608" xr:uid="{862D796F-A778-437E-9147-2A0D042D3F1A}"/>
    <cellStyle name="Vírgula 5 4 2 2 2 3" xfId="2814" xr:uid="{914A4E62-BF70-4950-9380-B49485F971CC}"/>
    <cellStyle name="Vírgula 5 4 2 2 2 4" xfId="3727" xr:uid="{55E738EA-C341-4382-8941-174393DFB551}"/>
    <cellStyle name="Vírgula 5 4 2 2 3" xfId="1306" xr:uid="{C26095EC-6FA7-4DBD-ACD3-17C876538450}"/>
    <cellStyle name="Vírgula 5 4 2 2 3 2" xfId="2512" xr:uid="{7AE00975-8CF0-40A5-AE46-27C4AC0B0D72}"/>
    <cellStyle name="Vírgula 5 4 2 2 4" xfId="1909" xr:uid="{86DDC573-09B7-40DE-A4D8-E8CE2C811BD3}"/>
    <cellStyle name="Vírgula 5 4 2 2 4 2" xfId="3115" xr:uid="{4980E579-3CF6-4989-862A-FF29FEE97BC9}"/>
    <cellStyle name="Vírgula 5 4 2 2 5" xfId="1002" xr:uid="{B8360EBB-E557-4114-A6FD-F43A17D91090}"/>
    <cellStyle name="Vírgula 5 4 2 2 6" xfId="2210" xr:uid="{9DA2A123-7545-4329-91BC-0E1F33768C64}"/>
    <cellStyle name="Vírgula 5 4 2 2 7" xfId="3425" xr:uid="{A20719E2-8599-465A-9DA5-49BBC1F8892F}"/>
    <cellStyle name="Vírgula 5 4 2 3" xfId="580" xr:uid="{F4459FE0-D6AD-4185-88B3-D42A43F6A16B}"/>
    <cellStyle name="Vírgula 5 4 2 3 2" xfId="1488" xr:uid="{99EB1557-060E-40D4-8CBA-88BD5334E935}"/>
    <cellStyle name="Vírgula 5 4 2 3 3" xfId="2694" xr:uid="{BF3D42B2-DC0C-4F0C-B546-28EFCAE64FD1}"/>
    <cellStyle name="Vírgula 5 4 2 3 4" xfId="3607" xr:uid="{C7C23B08-6FAB-44AE-A2A7-41C95407164B}"/>
    <cellStyle name="Vírgula 5 4 2 4" xfId="1186" xr:uid="{BF497BF2-6A44-4A1D-9DE8-531A9EEF882D}"/>
    <cellStyle name="Vírgula 5 4 2 4 2" xfId="2392" xr:uid="{8BB500E7-79B4-4516-8BC0-321898B7545A}"/>
    <cellStyle name="Vírgula 5 4 2 5" xfId="1789" xr:uid="{69DDF2F9-85CB-40E5-942F-D66348E5FDE6}"/>
    <cellStyle name="Vírgula 5 4 2 5 2" xfId="2995" xr:uid="{46B76F36-5B89-4F9D-928D-A43DC35EF9DA}"/>
    <cellStyle name="Vírgula 5 4 2 6" xfId="882" xr:uid="{AFBE07A7-7156-45CF-AC35-C5BE74A69CFE}"/>
    <cellStyle name="Vírgula 5 4 2 7" xfId="2090" xr:uid="{ECE27789-16E5-479F-8901-78AAF14B0DB1}"/>
    <cellStyle name="Vírgula 5 4 2 8" xfId="3305" xr:uid="{57BB81FB-517D-4EF4-A2B8-18ABCADCCBA5}"/>
    <cellStyle name="Vírgula 5 4 3" xfId="391" xr:uid="{A5388D2E-B538-4919-B52B-2A372852A813}"/>
    <cellStyle name="Vírgula 5 4 3 2" xfId="699" xr:uid="{608799EB-5B9B-463A-850C-0053C940A595}"/>
    <cellStyle name="Vírgula 5 4 3 2 2" xfId="1607" xr:uid="{AF215084-47E3-41B2-9F00-793B0B664FED}"/>
    <cellStyle name="Vírgula 5 4 3 2 3" xfId="2813" xr:uid="{16D11063-250F-4BBF-85CA-A3A5DE0C8B4C}"/>
    <cellStyle name="Vírgula 5 4 3 2 4" xfId="3726" xr:uid="{3E375573-9B87-4C05-9874-B65166A44E01}"/>
    <cellStyle name="Vírgula 5 4 3 3" xfId="1305" xr:uid="{1DF26BCD-EDFC-47C1-8EE3-931BFC43E23C}"/>
    <cellStyle name="Vírgula 5 4 3 3 2" xfId="2511" xr:uid="{05921848-35EA-422B-B981-87508A3783B6}"/>
    <cellStyle name="Vírgula 5 4 3 4" xfId="1908" xr:uid="{29EB6C0C-157E-4581-A546-6EB76A11B845}"/>
    <cellStyle name="Vírgula 5 4 3 4 2" xfId="3114" xr:uid="{B4468CDD-07B9-4BE9-A198-81C947B1BB6C}"/>
    <cellStyle name="Vírgula 5 4 3 5" xfId="1001" xr:uid="{E391F7BA-95D9-47CB-B641-24BDC75E501A}"/>
    <cellStyle name="Vírgula 5 4 3 6" xfId="2209" xr:uid="{D0F4E8C8-AF6E-439F-A788-5D9BB8A529F1}"/>
    <cellStyle name="Vírgula 5 4 3 7" xfId="3424" xr:uid="{54070583-030F-413C-847F-3B60DA348227}"/>
    <cellStyle name="Vírgula 5 4 4" xfId="579" xr:uid="{ABD856EA-25AF-4C8B-9120-E192889FC47E}"/>
    <cellStyle name="Vírgula 5 4 4 2" xfId="1487" xr:uid="{32029408-EBB0-45AA-BF15-A2A1B54F38D9}"/>
    <cellStyle name="Vírgula 5 4 4 3" xfId="2693" xr:uid="{A2A35EC3-7258-43B5-9B6A-D855E3D7E184}"/>
    <cellStyle name="Vírgula 5 4 4 4" xfId="3606" xr:uid="{93E021F2-D645-4934-96BC-B82EE70008BF}"/>
    <cellStyle name="Vírgula 5 4 5" xfId="1185" xr:uid="{F3FD3CDF-F1E4-4A05-9891-9638491E4444}"/>
    <cellStyle name="Vírgula 5 4 5 2" xfId="2391" xr:uid="{B6643AF3-C006-44CA-811F-230A06C6BD02}"/>
    <cellStyle name="Vírgula 5 4 6" xfId="1788" xr:uid="{7459EF55-5AAA-4D00-B22C-32111D06D741}"/>
    <cellStyle name="Vírgula 5 4 6 2" xfId="2994" xr:uid="{696EAE9D-D7EC-46F7-81AF-045A056F2F84}"/>
    <cellStyle name="Vírgula 5 4 7" xfId="881" xr:uid="{571D80DC-4B42-4627-991C-2AE5EE45569F}"/>
    <cellStyle name="Vírgula 5 4 8" xfId="2089" xr:uid="{7D1657A8-67F8-45C2-9171-6260C0567B52}"/>
    <cellStyle name="Vírgula 5 4 9" xfId="3304" xr:uid="{ACE69FEA-EAF7-49F0-B8FC-0376B9DF5AF8}"/>
    <cellStyle name="Vírgula 5 5" xfId="240" xr:uid="{FCA7CD70-224D-4BB7-8550-342215F39946}"/>
    <cellStyle name="Vírgula 5 5 2" xfId="241" xr:uid="{E73B6402-261F-41F7-9B7F-1B06410348DB}"/>
    <cellStyle name="Vírgula 5 5 2 2" xfId="394" xr:uid="{215CA4D4-5561-40BE-AF81-B2786E2E2A90}"/>
    <cellStyle name="Vírgula 5 5 2 2 2" xfId="702" xr:uid="{AF6A5C25-7705-437D-B55A-44EC20331627}"/>
    <cellStyle name="Vírgula 5 5 2 2 2 2" xfId="1610" xr:uid="{7058C45B-E5BE-4853-B2B5-B1085A746B2B}"/>
    <cellStyle name="Vírgula 5 5 2 2 2 3" xfId="2816" xr:uid="{611E5224-C708-4DA0-A514-CC92EA777BA0}"/>
    <cellStyle name="Vírgula 5 5 2 2 2 4" xfId="3729" xr:uid="{42890C41-E7C7-43BB-8550-913EF16E54AF}"/>
    <cellStyle name="Vírgula 5 5 2 2 3" xfId="1308" xr:uid="{569833DF-B266-4548-B2B4-991CFE8DA7AC}"/>
    <cellStyle name="Vírgula 5 5 2 2 3 2" xfId="2514" xr:uid="{99B1D121-F449-41DD-A6C9-4A0A85CF0E8C}"/>
    <cellStyle name="Vírgula 5 5 2 2 4" xfId="1911" xr:uid="{B924D1C4-6955-4215-B713-79E564FCA8AC}"/>
    <cellStyle name="Vírgula 5 5 2 2 4 2" xfId="3117" xr:uid="{F09991DE-4B86-4841-8A68-F73936EB15C7}"/>
    <cellStyle name="Vírgula 5 5 2 2 5" xfId="1004" xr:uid="{E4C9E547-E789-4B51-BCDD-AA4CD75DD815}"/>
    <cellStyle name="Vírgula 5 5 2 2 6" xfId="2212" xr:uid="{9614C498-A717-4C63-A928-3B7059C2D48E}"/>
    <cellStyle name="Vírgula 5 5 2 2 7" xfId="3427" xr:uid="{9D202BD9-D887-457D-B1CA-8FCC8FECC9E8}"/>
    <cellStyle name="Vírgula 5 5 2 3" xfId="582" xr:uid="{BE77FC20-EB1B-4ED5-8CA0-633CE1CD13F6}"/>
    <cellStyle name="Vírgula 5 5 2 3 2" xfId="1490" xr:uid="{1C45068A-DD12-4518-A062-A1E424137B1D}"/>
    <cellStyle name="Vírgula 5 5 2 3 3" xfId="2696" xr:uid="{EAE39143-2E8F-4712-8A42-80797F36AA04}"/>
    <cellStyle name="Vírgula 5 5 2 3 4" xfId="3609" xr:uid="{72F890E1-C996-46AE-B348-B3D610499F6A}"/>
    <cellStyle name="Vírgula 5 5 2 4" xfId="1188" xr:uid="{8905C5B3-0CE7-4115-971C-983E7674700C}"/>
    <cellStyle name="Vírgula 5 5 2 4 2" xfId="2394" xr:uid="{5A5D0E25-559F-4E5D-8632-5C5E84E4DBF0}"/>
    <cellStyle name="Vírgula 5 5 2 5" xfId="1791" xr:uid="{AC2BB52B-6A4F-441B-A870-4F1BB5B6BE12}"/>
    <cellStyle name="Vírgula 5 5 2 5 2" xfId="2997" xr:uid="{68A33F83-8A25-4653-86B2-BC0B0AD1A358}"/>
    <cellStyle name="Vírgula 5 5 2 6" xfId="884" xr:uid="{29FCE4B5-F6C4-48AD-8996-512959E25AC0}"/>
    <cellStyle name="Vírgula 5 5 2 7" xfId="2092" xr:uid="{8EE27EA4-7772-4979-8901-98AB53D33D55}"/>
    <cellStyle name="Vírgula 5 5 2 8" xfId="3307" xr:uid="{2E703978-2884-40AE-B5F6-BF6099B27042}"/>
    <cellStyle name="Vírgula 5 5 3" xfId="393" xr:uid="{8EAE3955-270D-46A9-86CC-A1B3A19AF13D}"/>
    <cellStyle name="Vírgula 5 5 3 2" xfId="701" xr:uid="{9BDAE853-DB23-4299-899C-46C8CB051E24}"/>
    <cellStyle name="Vírgula 5 5 3 2 2" xfId="1609" xr:uid="{0AB7CEB5-2784-4C72-B992-3DB0ECD80E34}"/>
    <cellStyle name="Vírgula 5 5 3 2 3" xfId="2815" xr:uid="{CAAF8498-6AD2-4716-857B-A021CD66465B}"/>
    <cellStyle name="Vírgula 5 5 3 2 4" xfId="3728" xr:uid="{4153BF29-D16F-4919-84BD-6BA3ACD9E84A}"/>
    <cellStyle name="Vírgula 5 5 3 3" xfId="1307" xr:uid="{4784E199-FE4A-4270-A48E-647A8A04F87E}"/>
    <cellStyle name="Vírgula 5 5 3 3 2" xfId="2513" xr:uid="{B4EDFB18-4DED-46C4-A999-EBF9EF0DD714}"/>
    <cellStyle name="Vírgula 5 5 3 4" xfId="1910" xr:uid="{C3A61828-8082-44F7-A87E-DA4090736376}"/>
    <cellStyle name="Vírgula 5 5 3 4 2" xfId="3116" xr:uid="{E4D05836-06CB-43DF-AE29-D3B470123BF9}"/>
    <cellStyle name="Vírgula 5 5 3 5" xfId="1003" xr:uid="{2E1CC187-26EB-41DE-B800-6A7A96B7DB6D}"/>
    <cellStyle name="Vírgula 5 5 3 6" xfId="2211" xr:uid="{56CC95E5-F3B2-48A2-89D6-D381345949B5}"/>
    <cellStyle name="Vírgula 5 5 3 7" xfId="3426" xr:uid="{9A800557-CA8A-45D6-9FAA-E8A845A9960E}"/>
    <cellStyle name="Vírgula 5 5 4" xfId="581" xr:uid="{27BB84D0-8395-4AE9-96C2-75611CFDDE8B}"/>
    <cellStyle name="Vírgula 5 5 4 2" xfId="1489" xr:uid="{3B6F89EF-BB22-443B-845A-15510D21858B}"/>
    <cellStyle name="Vírgula 5 5 4 3" xfId="2695" xr:uid="{074BA2EE-9F23-4996-9294-D7F704C439EB}"/>
    <cellStyle name="Vírgula 5 5 4 4" xfId="3608" xr:uid="{A9714160-373E-4D2F-B6B2-1A3F881F5D07}"/>
    <cellStyle name="Vírgula 5 5 5" xfId="1187" xr:uid="{59BE2AB9-3E1F-4F91-8795-61E7259316AB}"/>
    <cellStyle name="Vírgula 5 5 5 2" xfId="2393" xr:uid="{E51E7922-EF2C-4CA4-9F24-84E220AA9AC3}"/>
    <cellStyle name="Vírgula 5 5 6" xfId="1790" xr:uid="{0E31F8C2-1A0C-4667-9717-43A58857EF9E}"/>
    <cellStyle name="Vírgula 5 5 6 2" xfId="2996" xr:uid="{51AB7C8B-2913-4161-807E-2DD61C43DB3C}"/>
    <cellStyle name="Vírgula 5 5 7" xfId="883" xr:uid="{A99F476E-B22A-456B-B355-A125E1A335F9}"/>
    <cellStyle name="Vírgula 5 5 8" xfId="2091" xr:uid="{5AF5CE33-36FF-4348-957F-8044AB091397}"/>
    <cellStyle name="Vírgula 5 5 9" xfId="3306" xr:uid="{234F7EE4-6A3D-45EC-B120-505795B5F0DE}"/>
    <cellStyle name="Vírgula 5 6" xfId="242" xr:uid="{683E1807-0B44-4434-A3F5-FB19BAF57855}"/>
    <cellStyle name="Vírgula 5 6 2" xfId="395" xr:uid="{11DC6E81-CB5F-4DB5-819F-22CE56F1DF47}"/>
    <cellStyle name="Vírgula 5 6 2 2" xfId="703" xr:uid="{3D517FC9-E78A-4F24-9549-E8A44B2D81EA}"/>
    <cellStyle name="Vírgula 5 6 2 2 2" xfId="1611" xr:uid="{039C9026-2761-461C-AF27-D39B5DD4E80B}"/>
    <cellStyle name="Vírgula 5 6 2 2 3" xfId="2817" xr:uid="{6B88E1B2-72AB-4DDA-92FB-75A1A69EA524}"/>
    <cellStyle name="Vírgula 5 6 2 2 4" xfId="3730" xr:uid="{F2009DE7-BE9D-42D1-B7E0-A1D63C66E9AF}"/>
    <cellStyle name="Vírgula 5 6 2 3" xfId="1309" xr:uid="{9CCACE9F-472D-4715-B901-F33E0764F07A}"/>
    <cellStyle name="Vírgula 5 6 2 3 2" xfId="2515" xr:uid="{A4394022-080E-42F6-BF33-AC79A3C58FB6}"/>
    <cellStyle name="Vírgula 5 6 2 4" xfId="1912" xr:uid="{5C262127-F9EE-417E-A300-3421F8F2C240}"/>
    <cellStyle name="Vírgula 5 6 2 4 2" xfId="3118" xr:uid="{A8E9E52B-42C8-4C08-A06E-54E2B8FD013E}"/>
    <cellStyle name="Vírgula 5 6 2 5" xfId="1005" xr:uid="{A7792A16-87BD-4F19-A4B1-FC7133E700E3}"/>
    <cellStyle name="Vírgula 5 6 2 6" xfId="2213" xr:uid="{D68DB448-9A67-4525-A273-31ABB69B174E}"/>
    <cellStyle name="Vírgula 5 6 2 7" xfId="3428" xr:uid="{7C378F94-F674-4B43-A8DF-7CF64D376A75}"/>
    <cellStyle name="Vírgula 5 6 3" xfId="583" xr:uid="{57E0BC19-CDB0-497E-B154-9D34D9DFA7FA}"/>
    <cellStyle name="Vírgula 5 6 3 2" xfId="1491" xr:uid="{2273E922-3A38-43D4-8C5F-78F686D917F5}"/>
    <cellStyle name="Vírgula 5 6 3 3" xfId="2697" xr:uid="{3DF61416-5EED-4FD2-A8A0-32A28F947FE2}"/>
    <cellStyle name="Vírgula 5 6 3 4" xfId="3610" xr:uid="{8BF190C0-3998-478F-A95D-39CBF110609A}"/>
    <cellStyle name="Vírgula 5 6 4" xfId="1189" xr:uid="{C6904D9A-821B-4DC5-A753-FE733972CED5}"/>
    <cellStyle name="Vírgula 5 6 4 2" xfId="2395" xr:uid="{75F76B1D-D584-4DBF-9AF0-662165403F76}"/>
    <cellStyle name="Vírgula 5 6 5" xfId="1792" xr:uid="{B0723F14-569A-4F60-80FF-59159F5E5028}"/>
    <cellStyle name="Vírgula 5 6 5 2" xfId="2998" xr:uid="{3A6DFA76-D40B-4413-9D1C-EF14C6C048F6}"/>
    <cellStyle name="Vírgula 5 6 6" xfId="885" xr:uid="{0A5FF0E7-DA9C-4421-AFD0-5A1D6DB78308}"/>
    <cellStyle name="Vírgula 5 6 7" xfId="2093" xr:uid="{3834303D-EAFF-47D5-BC30-2E2918873D4E}"/>
    <cellStyle name="Vírgula 5 6 8" xfId="3308" xr:uid="{A4979E4E-1FCD-464B-AF73-5069C13EDD3E}"/>
    <cellStyle name="Vírgula 5 7" xfId="382" xr:uid="{C086C1AA-41B1-42F2-B240-7E5726C47DE1}"/>
    <cellStyle name="Vírgula 5 7 2" xfId="690" xr:uid="{700C3CE8-9313-4CD2-BA9F-7068AAF12285}"/>
    <cellStyle name="Vírgula 5 7 2 2" xfId="1598" xr:uid="{360E276A-8893-4182-AC4A-81E553D4EC71}"/>
    <cellStyle name="Vírgula 5 7 2 3" xfId="2804" xr:uid="{1CD2C6CF-4BEB-4AA2-8039-B5A9C27CB028}"/>
    <cellStyle name="Vírgula 5 7 2 4" xfId="3717" xr:uid="{B8976A2D-ABFF-4FCC-A67D-A061E0C5A359}"/>
    <cellStyle name="Vírgula 5 7 3" xfId="1296" xr:uid="{ECF1AB45-B30B-4F88-896F-49C4035699BA}"/>
    <cellStyle name="Vírgula 5 7 3 2" xfId="2502" xr:uid="{C32CC8A8-4027-4746-A10D-B25BE0E2C738}"/>
    <cellStyle name="Vírgula 5 7 4" xfId="1899" xr:uid="{8FD29F5F-34D9-402E-A188-281B64477CAB}"/>
    <cellStyle name="Vírgula 5 7 4 2" xfId="3105" xr:uid="{0509BAA8-FBA5-42FA-9EA2-C39E198A8BD8}"/>
    <cellStyle name="Vírgula 5 7 5" xfId="992" xr:uid="{B8DA5669-644C-457A-906B-6174C43B41EC}"/>
    <cellStyle name="Vírgula 5 7 6" xfId="2200" xr:uid="{DD7585C9-B2B4-4ACC-8AA1-FFD41A4D2F0E}"/>
    <cellStyle name="Vírgula 5 7 7" xfId="3415" xr:uid="{D9C8C406-F1B6-4A9B-896E-EE0340C5E0E2}"/>
    <cellStyle name="Vírgula 5 8" xfId="229" xr:uid="{6017FC1A-2DF9-4B8E-A921-C51FA9D02F2C}"/>
    <cellStyle name="Vírgula 5 8 2" xfId="570" xr:uid="{DE17F2AB-3C81-4094-8A27-12245A775EDB}"/>
    <cellStyle name="Vírgula 5 8 2 2" xfId="1478" xr:uid="{FD07993B-BDC9-497F-A385-5815B30211C7}"/>
    <cellStyle name="Vírgula 5 8 2 3" xfId="2684" xr:uid="{396AF81E-62F0-401E-936C-BA476C042C94}"/>
    <cellStyle name="Vírgula 5 8 2 4" xfId="3597" xr:uid="{E2BFCA7E-2AD9-497F-BDB0-68589FD62E18}"/>
    <cellStyle name="Vírgula 5 8 3" xfId="1176" xr:uid="{28228CDB-887B-4014-91B4-975553D5DE62}"/>
    <cellStyle name="Vírgula 5 8 3 2" xfId="2382" xr:uid="{88FD8155-E69F-414B-A0B6-14A5B625BC3C}"/>
    <cellStyle name="Vírgula 5 8 4" xfId="1779" xr:uid="{E9EE2DF5-81B4-458A-B25D-AC3546442F09}"/>
    <cellStyle name="Vírgula 5 8 4 2" xfId="2985" xr:uid="{13D810C6-1BBA-4C19-B165-88231BF79254}"/>
    <cellStyle name="Vírgula 5 8 5" xfId="872" xr:uid="{A580BFB4-839F-412A-AB3B-977C0EE0A444}"/>
    <cellStyle name="Vírgula 5 8 6" xfId="2080" xr:uid="{839E1763-BC15-40BC-9C2E-203C78986191}"/>
    <cellStyle name="Vírgula 5 8 7" xfId="3295" xr:uid="{7DEFCA7B-FB53-4618-9637-8A52D1A86764}"/>
    <cellStyle name="Vírgula 5 9" xfId="462" xr:uid="{438F296D-4C13-40E0-805D-5EA2386C5FE4}"/>
    <cellStyle name="Vírgula 5 9 2" xfId="1370" xr:uid="{F93C14E0-8D47-4448-8E26-3F160D4B3189}"/>
    <cellStyle name="Vírgula 5 9 3" xfId="2576" xr:uid="{4990F815-821B-4BD9-81EF-8DA308D773BC}"/>
    <cellStyle name="Vírgula 5 9 4" xfId="3489" xr:uid="{E4F25881-98CF-4A3F-99BC-434462CD1E07}"/>
    <cellStyle name="Vírgula 6" xfId="72" xr:uid="{692CA112-ABED-4CA1-BD6D-164729BABB12}"/>
    <cellStyle name="Vírgula 6 10" xfId="3188" xr:uid="{5260FBDD-E387-4FC4-93F9-4052BACBE5F0}"/>
    <cellStyle name="Vírgula 6 2" xfId="244" xr:uid="{8B77E87C-A3AD-472D-99A4-795C5ABE7CAE}"/>
    <cellStyle name="Vírgula 6 2 2" xfId="397" xr:uid="{E928C140-7D75-4BB5-935D-60CD6D946A79}"/>
    <cellStyle name="Vírgula 6 2 2 2" xfId="705" xr:uid="{FC63F937-BEAA-4B4C-B2FC-01D1C2CC6604}"/>
    <cellStyle name="Vírgula 6 2 2 2 2" xfId="1613" xr:uid="{41A65E3B-12F0-4DA8-9E19-63F4B67FE551}"/>
    <cellStyle name="Vírgula 6 2 2 2 3" xfId="2819" xr:uid="{3FA31763-8C07-4A1C-B9E4-FA9B03AE6067}"/>
    <cellStyle name="Vírgula 6 2 2 2 4" xfId="3732" xr:uid="{A160903D-E12F-4A6A-9EFB-9F816FC77749}"/>
    <cellStyle name="Vírgula 6 2 2 3" xfId="1311" xr:uid="{A6EA9DA9-0FBB-4E3A-86C1-F088C61D75D7}"/>
    <cellStyle name="Vírgula 6 2 2 3 2" xfId="2517" xr:uid="{5164522B-134D-417C-B571-A6770D0219F9}"/>
    <cellStyle name="Vírgula 6 2 2 4" xfId="1914" xr:uid="{714820A5-D982-4FEF-97C1-230AB44EB4CB}"/>
    <cellStyle name="Vírgula 6 2 2 4 2" xfId="3120" xr:uid="{F91990F0-4DBD-41F2-B7B4-EC9DF8B31E8D}"/>
    <cellStyle name="Vírgula 6 2 2 5" xfId="1007" xr:uid="{A42677E3-0E70-4F0C-BB6F-AD9FE54B527E}"/>
    <cellStyle name="Vírgula 6 2 2 6" xfId="2215" xr:uid="{B644B7CB-9A9E-4532-8067-DED20CE80EA6}"/>
    <cellStyle name="Vírgula 6 2 2 7" xfId="3430" xr:uid="{82778321-CA1C-40D8-9EF0-9AEFD8D72BEC}"/>
    <cellStyle name="Vírgula 6 2 3" xfId="585" xr:uid="{9C5720E1-CB8D-40D0-B5DF-66BCDA235B36}"/>
    <cellStyle name="Vírgula 6 2 3 2" xfId="1493" xr:uid="{061EDEF3-0576-4C52-B515-15AA0DEAE2D1}"/>
    <cellStyle name="Vírgula 6 2 3 3" xfId="2699" xr:uid="{C48E74A9-E469-44E5-8723-47A833796E71}"/>
    <cellStyle name="Vírgula 6 2 3 4" xfId="3612" xr:uid="{B130D07D-6055-4D96-9631-24813E8E7D33}"/>
    <cellStyle name="Vírgula 6 2 4" xfId="1191" xr:uid="{252EF12D-FD3D-4DD4-ABE7-06673E0B3D30}"/>
    <cellStyle name="Vírgula 6 2 4 2" xfId="2397" xr:uid="{5A4B6EB2-133C-4563-A07A-ACB3287D2F80}"/>
    <cellStyle name="Vírgula 6 2 5" xfId="1794" xr:uid="{ECA2341E-14D8-47A9-A822-F76A241F3A15}"/>
    <cellStyle name="Vírgula 6 2 5 2" xfId="3000" xr:uid="{3F617F68-A12E-4641-B07C-350B6D2516CB}"/>
    <cellStyle name="Vírgula 6 2 6" xfId="887" xr:uid="{15216FFE-EE51-4FF8-B7E4-9293416E53EB}"/>
    <cellStyle name="Vírgula 6 2 7" xfId="2095" xr:uid="{96C079F8-1110-470A-A04B-8928D512886D}"/>
    <cellStyle name="Vírgula 6 2 8" xfId="3310" xr:uid="{43E3425A-7969-4429-985A-2855B8E8B0F5}"/>
    <cellStyle name="Vírgula 6 3" xfId="396" xr:uid="{2A7CC41D-E8F9-40AD-B1B2-71CDB847E10D}"/>
    <cellStyle name="Vírgula 6 3 2" xfId="704" xr:uid="{26A84B24-4984-4B87-AA83-5B43FC1132FA}"/>
    <cellStyle name="Vírgula 6 3 2 2" xfId="1612" xr:uid="{33B1DCBD-F6DD-410F-9C08-A27F732D30FC}"/>
    <cellStyle name="Vírgula 6 3 2 3" xfId="2818" xr:uid="{29DB89A5-E4C7-4C66-87A2-E32C4651DF30}"/>
    <cellStyle name="Vírgula 6 3 2 4" xfId="3731" xr:uid="{C4963F6A-C251-4B4D-8431-544BDA9F87E0}"/>
    <cellStyle name="Vírgula 6 3 3" xfId="1310" xr:uid="{0089F1EC-7247-4FB0-A748-C4B67E8E00F4}"/>
    <cellStyle name="Vírgula 6 3 3 2" xfId="2516" xr:uid="{4A06CB99-2478-422C-8FD4-7E290D86227D}"/>
    <cellStyle name="Vírgula 6 3 4" xfId="1913" xr:uid="{7A01D234-08CF-4789-A6D8-21AF46FE651C}"/>
    <cellStyle name="Vírgula 6 3 4 2" xfId="3119" xr:uid="{3F7CBC44-3185-434F-B594-DD63DD7D097E}"/>
    <cellStyle name="Vírgula 6 3 5" xfId="1006" xr:uid="{C491FEE1-50E9-4F58-9386-170E3FFDDAB4}"/>
    <cellStyle name="Vírgula 6 3 6" xfId="2214" xr:uid="{83CBE89F-0651-4480-904D-F5948D50D771}"/>
    <cellStyle name="Vírgula 6 3 7" xfId="3429" xr:uid="{BF136077-CA38-4A51-8B87-08530095A23F}"/>
    <cellStyle name="Vírgula 6 4" xfId="243" xr:uid="{FD7C6C12-BCFA-4E7D-8A84-98DE356F8B1D}"/>
    <cellStyle name="Vírgula 6 4 2" xfId="584" xr:uid="{75D3629A-5938-4F58-A457-8C4E3ACACCFB}"/>
    <cellStyle name="Vírgula 6 4 2 2" xfId="1492" xr:uid="{74B05543-4A08-4D3B-9DC5-C44FE457BB6C}"/>
    <cellStyle name="Vírgula 6 4 2 3" xfId="2698" xr:uid="{0D89953C-F035-4ED9-91A1-30331573D969}"/>
    <cellStyle name="Vírgula 6 4 2 4" xfId="3611" xr:uid="{16528674-E78D-4DB7-9694-99F8DE943BE5}"/>
    <cellStyle name="Vírgula 6 4 3" xfId="1190" xr:uid="{DD83485F-AD64-4BE9-A478-A241A3644C71}"/>
    <cellStyle name="Vírgula 6 4 3 2" xfId="2396" xr:uid="{51541A1D-373E-48C4-A6F7-52037C1179FD}"/>
    <cellStyle name="Vírgula 6 4 4" xfId="1793" xr:uid="{EEB34D9A-ABDD-40F5-AC2F-EF7BC06CF8DC}"/>
    <cellStyle name="Vírgula 6 4 4 2" xfId="2999" xr:uid="{BC188C89-140B-4A72-A7AC-53D083F541CC}"/>
    <cellStyle name="Vírgula 6 4 5" xfId="886" xr:uid="{286915BB-644B-47CE-85D0-70FA6794ADF5}"/>
    <cellStyle name="Vírgula 6 4 6" xfId="2094" xr:uid="{7085DCBC-B7AF-45B6-A9DC-0C2AC681F3BB}"/>
    <cellStyle name="Vírgula 6 4 7" xfId="3309" xr:uid="{D77F346B-763D-4DF8-B166-C14065127248}"/>
    <cellStyle name="Vírgula 6 5" xfId="463" xr:uid="{923419A3-7A58-48DF-9F2C-F270EB47706E}"/>
    <cellStyle name="Vírgula 6 5 2" xfId="1371" xr:uid="{FC323E14-D835-4502-849E-8643333FFF42}"/>
    <cellStyle name="Vírgula 6 5 3" xfId="2577" xr:uid="{5A25B8D0-87AA-4581-9B83-040FF4795807}"/>
    <cellStyle name="Vírgula 6 5 4" xfId="3490" xr:uid="{B95529A3-FB5B-4EE4-94E1-7C00E9606AFB}"/>
    <cellStyle name="Vírgula 6 6" xfId="1069" xr:uid="{5AE9ADF0-A849-46C2-BD62-711EC5373AB9}"/>
    <cellStyle name="Vírgula 6 6 2" xfId="2275" xr:uid="{B6599FE4-A2AB-4D85-98F0-93C4352D320F}"/>
    <cellStyle name="Vírgula 6 7" xfId="1672" xr:uid="{1265998C-075F-4AF3-8DE1-0A59DA1AF5C0}"/>
    <cellStyle name="Vírgula 6 7 2" xfId="2878" xr:uid="{0F245D8F-8224-4A9C-884D-DACC3BF932AA}"/>
    <cellStyle name="Vírgula 6 8" xfId="765" xr:uid="{51F79F38-E64B-49A8-ADEB-E469AF623F36}"/>
    <cellStyle name="Vírgula 6 9" xfId="1973" xr:uid="{1E79BF42-5EFF-4727-90FD-E35B5EE25CAA}"/>
    <cellStyle name="Vírgula 7" xfId="73" xr:uid="{565202AD-314C-4D48-B11D-EE7689756DC0}"/>
    <cellStyle name="Vírgula 7 10" xfId="3189" xr:uid="{1FDFE606-492E-4375-A59F-C89ADB0A75ED}"/>
    <cellStyle name="Vírgula 7 2" xfId="246" xr:uid="{140DFBFE-98B1-4E04-9690-01882A8A1ACF}"/>
    <cellStyle name="Vírgula 7 2 2" xfId="399" xr:uid="{642DE006-BA11-42BB-9C20-514B4AED3D21}"/>
    <cellStyle name="Vírgula 7 2 2 2" xfId="707" xr:uid="{BA1C6168-F67B-43BC-B774-CD298CFAA940}"/>
    <cellStyle name="Vírgula 7 2 2 2 2" xfId="1615" xr:uid="{25649F3F-C7C3-4C00-8E0F-2F63AA9B0971}"/>
    <cellStyle name="Vírgula 7 2 2 2 3" xfId="2821" xr:uid="{D5EACE3C-F8FB-4D64-9DDC-7A40CE7AEA17}"/>
    <cellStyle name="Vírgula 7 2 2 2 4" xfId="3734" xr:uid="{045E25E9-4063-43AE-B100-D81F677A6F68}"/>
    <cellStyle name="Vírgula 7 2 2 3" xfId="1313" xr:uid="{91BBEC16-BAC4-4C01-9E39-586A0E19EB3D}"/>
    <cellStyle name="Vírgula 7 2 2 3 2" xfId="2519" xr:uid="{603BBA78-E847-4D86-973A-F9ECEB915627}"/>
    <cellStyle name="Vírgula 7 2 2 4" xfId="1916" xr:uid="{67C9629D-D0D1-4FAF-803A-54171788E5EB}"/>
    <cellStyle name="Vírgula 7 2 2 4 2" xfId="3122" xr:uid="{D2DBC220-9053-482E-ACBA-880C90CE2E40}"/>
    <cellStyle name="Vírgula 7 2 2 5" xfId="1009" xr:uid="{C86782B0-6C56-477F-8C95-E19D206419EA}"/>
    <cellStyle name="Vírgula 7 2 2 6" xfId="2217" xr:uid="{D1D25DB3-2A45-47ED-9A75-A57A3D99E084}"/>
    <cellStyle name="Vírgula 7 2 2 7" xfId="3432" xr:uid="{BA836904-F20E-45F1-B285-55B9C8C78E8A}"/>
    <cellStyle name="Vírgula 7 2 3" xfId="587" xr:uid="{E771EB3F-E3AE-4532-A547-2750F63BE6DF}"/>
    <cellStyle name="Vírgula 7 2 3 2" xfId="1495" xr:uid="{08B928E7-A12D-4A59-B2E8-30E82C1B791B}"/>
    <cellStyle name="Vírgula 7 2 3 3" xfId="2701" xr:uid="{738517C8-4A0C-426D-ADA5-B5F4033B3B04}"/>
    <cellStyle name="Vírgula 7 2 3 4" xfId="3614" xr:uid="{15E5AE1C-A613-4C01-BA46-17162F66325D}"/>
    <cellStyle name="Vírgula 7 2 4" xfId="1193" xr:uid="{7710E60E-B0CE-41D8-BC95-4DC0F1376816}"/>
    <cellStyle name="Vírgula 7 2 4 2" xfId="2399" xr:uid="{9556AED5-15E9-4B1D-B3DD-6078AD4A4F20}"/>
    <cellStyle name="Vírgula 7 2 5" xfId="1796" xr:uid="{86C31DB0-1063-4372-BC9C-010A63C1E99B}"/>
    <cellStyle name="Vírgula 7 2 5 2" xfId="3002" xr:uid="{A79A5B94-A3D1-4D37-95E0-B4E3898E612A}"/>
    <cellStyle name="Vírgula 7 2 6" xfId="889" xr:uid="{DF8EA547-E92B-43D7-AEDC-06CC38271769}"/>
    <cellStyle name="Vírgula 7 2 7" xfId="2097" xr:uid="{F9A9F1A3-CD43-42C8-BFA2-11AA2EE86B92}"/>
    <cellStyle name="Vírgula 7 2 8" xfId="3312" xr:uid="{95226125-5CF6-4C71-B7A4-D9919C41306E}"/>
    <cellStyle name="Vírgula 7 3" xfId="398" xr:uid="{434A6FB2-9896-4326-98D7-2F9E5C3DA1AB}"/>
    <cellStyle name="Vírgula 7 3 2" xfId="706" xr:uid="{941C496A-5D3D-4022-8F44-2B965F8FC4BD}"/>
    <cellStyle name="Vírgula 7 3 2 2" xfId="1614" xr:uid="{F079093F-4888-4278-9048-4F999FCE6190}"/>
    <cellStyle name="Vírgula 7 3 2 3" xfId="2820" xr:uid="{F2F60EE1-11C8-484E-BECC-805DB95777B5}"/>
    <cellStyle name="Vírgula 7 3 2 4" xfId="3733" xr:uid="{2BE5BE59-EFE9-44C0-8410-45EE4383F6E5}"/>
    <cellStyle name="Vírgula 7 3 3" xfId="1312" xr:uid="{B1047F1C-4D80-4950-8469-E4CDD56670FB}"/>
    <cellStyle name="Vírgula 7 3 3 2" xfId="2518" xr:uid="{636BC423-CF9B-4A85-BB39-D2820F0661A4}"/>
    <cellStyle name="Vírgula 7 3 4" xfId="1915" xr:uid="{8B56078E-B8CE-4048-8952-345B8465BAEA}"/>
    <cellStyle name="Vírgula 7 3 4 2" xfId="3121" xr:uid="{4C91FD6B-AE3C-432B-BBC0-0A6ACB1826D4}"/>
    <cellStyle name="Vírgula 7 3 5" xfId="1008" xr:uid="{F6B4478D-4DC0-4F89-A1CB-358531162C45}"/>
    <cellStyle name="Vírgula 7 3 6" xfId="2216" xr:uid="{8186716C-C090-4702-A63C-DA190581B18A}"/>
    <cellStyle name="Vírgula 7 3 7" xfId="3431" xr:uid="{5CBF4F87-A318-47C6-9810-479F30A5633B}"/>
    <cellStyle name="Vírgula 7 4" xfId="245" xr:uid="{870FA105-3CB3-4B68-A895-64F76FF926F4}"/>
    <cellStyle name="Vírgula 7 4 2" xfId="586" xr:uid="{1E9B886A-CE3F-4186-A1AA-C691DE8F3A50}"/>
    <cellStyle name="Vírgula 7 4 2 2" xfId="1494" xr:uid="{8E7CBCE9-ABB4-4607-935B-D37A0EAA306D}"/>
    <cellStyle name="Vírgula 7 4 2 3" xfId="2700" xr:uid="{C50EBB47-9B33-456D-A3F5-F5842EF62935}"/>
    <cellStyle name="Vírgula 7 4 2 4" xfId="3613" xr:uid="{33E5D594-1761-4250-AD19-88078642ED91}"/>
    <cellStyle name="Vírgula 7 4 3" xfId="1192" xr:uid="{E8DC3328-4C30-46D2-966C-4D1AD313642D}"/>
    <cellStyle name="Vírgula 7 4 3 2" xfId="2398" xr:uid="{2064B537-17B1-4075-A3EC-46D5465CAB57}"/>
    <cellStyle name="Vírgula 7 4 4" xfId="1795" xr:uid="{282AA609-AE98-4DF8-8FEB-FC73CA7575F3}"/>
    <cellStyle name="Vírgula 7 4 4 2" xfId="3001" xr:uid="{72062A2C-8B8C-40ED-9C05-78B2E9775DEC}"/>
    <cellStyle name="Vírgula 7 4 5" xfId="888" xr:uid="{88F8AFE8-880A-4FDD-8260-FD3794479E2A}"/>
    <cellStyle name="Vírgula 7 4 6" xfId="2096" xr:uid="{56FE5F45-C003-48F5-B9C7-13C18848EAED}"/>
    <cellStyle name="Vírgula 7 4 7" xfId="3311" xr:uid="{DB5BCEDB-6E51-48F3-81DF-81927542FAEB}"/>
    <cellStyle name="Vírgula 7 5" xfId="464" xr:uid="{7EC209BA-25B8-41A1-A470-4CA60D1DA1E1}"/>
    <cellStyle name="Vírgula 7 5 2" xfId="1372" xr:uid="{D2A0F301-FD18-4546-9304-0429C337F0ED}"/>
    <cellStyle name="Vírgula 7 5 3" xfId="2578" xr:uid="{D7ABFA43-45FD-4060-98CF-6DE5D0B3A9B2}"/>
    <cellStyle name="Vírgula 7 5 4" xfId="3491" xr:uid="{F4E11CEF-AAC5-4030-A83D-FE6918825874}"/>
    <cellStyle name="Vírgula 7 6" xfId="1070" xr:uid="{5456B24A-D26B-4C8B-8709-EF25AF810B81}"/>
    <cellStyle name="Vírgula 7 6 2" xfId="2276" xr:uid="{E550A907-0893-4203-B04F-7CA09E919160}"/>
    <cellStyle name="Vírgula 7 7" xfId="1673" xr:uid="{05A15C8E-67EE-4C50-998A-46AC989A4132}"/>
    <cellStyle name="Vírgula 7 7 2" xfId="2879" xr:uid="{33804386-2E1A-4A5F-9B95-EC8F58C84216}"/>
    <cellStyle name="Vírgula 7 8" xfId="766" xr:uid="{9A774BD2-547A-4169-A03C-46C8216F7AD6}"/>
    <cellStyle name="Vírgula 7 9" xfId="1974" xr:uid="{07682F4B-95AF-4D35-98E8-F5A06603A39A}"/>
    <cellStyle name="Vírgula 8" xfId="74" xr:uid="{2F3985C3-204D-489D-A4FB-333A59F58C2B}"/>
    <cellStyle name="Vírgula 8 10" xfId="3190" xr:uid="{CBC07BC5-29E4-45EE-BBC8-0FF819CE2756}"/>
    <cellStyle name="Vírgula 8 2" xfId="248" xr:uid="{0538D491-406A-4230-BA11-74F6FEA85DD5}"/>
    <cellStyle name="Vírgula 8 2 2" xfId="401" xr:uid="{596D8BA7-62EF-49A3-B97F-5BC672A31050}"/>
    <cellStyle name="Vírgula 8 2 2 2" xfId="709" xr:uid="{AEB86C6E-73D8-41D8-8BA6-EC0B443025EC}"/>
    <cellStyle name="Vírgula 8 2 2 2 2" xfId="1617" xr:uid="{AA354199-7C24-4EEA-AD32-89C87B80FD47}"/>
    <cellStyle name="Vírgula 8 2 2 2 3" xfId="2823" xr:uid="{C9B80BCB-EC93-410B-88A0-4857B0B5D82A}"/>
    <cellStyle name="Vírgula 8 2 2 2 4" xfId="3736" xr:uid="{3EFDF5EC-1CB8-455D-A1BC-99B1FE790D78}"/>
    <cellStyle name="Vírgula 8 2 2 3" xfId="1315" xr:uid="{F9D3216B-8F68-47D8-BC56-CA466B937297}"/>
    <cellStyle name="Vírgula 8 2 2 3 2" xfId="2521" xr:uid="{5C9AE309-9279-4BA2-807A-F7B5826D77AE}"/>
    <cellStyle name="Vírgula 8 2 2 4" xfId="1918" xr:uid="{E44F728B-3196-45EE-B98D-694CB5D2FCB5}"/>
    <cellStyle name="Vírgula 8 2 2 4 2" xfId="3124" xr:uid="{672A24D0-9481-4A11-88AD-22ACF9B62442}"/>
    <cellStyle name="Vírgula 8 2 2 5" xfId="1011" xr:uid="{6B29E281-58F9-447D-855E-0A89C648092A}"/>
    <cellStyle name="Vírgula 8 2 2 6" xfId="2219" xr:uid="{74FAC2EB-ABC3-45D3-9D22-079BE73DCB34}"/>
    <cellStyle name="Vírgula 8 2 2 7" xfId="3434" xr:uid="{9FD70923-9C96-4E17-B06D-3EDCEA03A75F}"/>
    <cellStyle name="Vírgula 8 2 3" xfId="589" xr:uid="{06F3BA82-8427-4E18-B24A-9EC04B401FB7}"/>
    <cellStyle name="Vírgula 8 2 3 2" xfId="1497" xr:uid="{3B1728D4-0F77-44C9-B47C-8F8BD2A27870}"/>
    <cellStyle name="Vírgula 8 2 3 3" xfId="2703" xr:uid="{BEFDCA8F-DA54-4122-8E20-7567A8957499}"/>
    <cellStyle name="Vírgula 8 2 3 4" xfId="3616" xr:uid="{6AB6C58D-18C0-4349-9A5B-FF7B88F94BA8}"/>
    <cellStyle name="Vírgula 8 2 4" xfId="1195" xr:uid="{2CE0278B-B412-4D23-BF2D-BEC96A47FB70}"/>
    <cellStyle name="Vírgula 8 2 4 2" xfId="2401" xr:uid="{F8789E26-1982-4440-8CBE-BDB240007BA9}"/>
    <cellStyle name="Vírgula 8 2 5" xfId="1798" xr:uid="{F5F03BD7-3C48-4082-8394-BF9E9CBF5732}"/>
    <cellStyle name="Vírgula 8 2 5 2" xfId="3004" xr:uid="{55706C5A-97BC-469A-AC29-7BC40791757B}"/>
    <cellStyle name="Vírgula 8 2 6" xfId="891" xr:uid="{9FEB9FD6-6D2D-4FAD-B2B6-34176FB42ED3}"/>
    <cellStyle name="Vírgula 8 2 7" xfId="2099" xr:uid="{6BBDD732-419B-45B1-91A3-FA4C5EA477F7}"/>
    <cellStyle name="Vírgula 8 2 8" xfId="3314" xr:uid="{2B184920-4692-4F77-B728-B9014AEEF95B}"/>
    <cellStyle name="Vírgula 8 3" xfId="400" xr:uid="{4F9949C7-AC9D-4B70-84C1-93882CF9A155}"/>
    <cellStyle name="Vírgula 8 3 2" xfId="708" xr:uid="{1322C7F4-BF87-49CA-8251-5DA5AB2D3583}"/>
    <cellStyle name="Vírgula 8 3 2 2" xfId="1616" xr:uid="{731C49FF-5E80-48FC-B8FC-505A68FD5603}"/>
    <cellStyle name="Vírgula 8 3 2 3" xfId="2822" xr:uid="{9F10FE3D-AD17-4433-9C55-0FFEBEC7C3AF}"/>
    <cellStyle name="Vírgula 8 3 2 4" xfId="3735" xr:uid="{C09552E0-14B1-4525-8B9F-B4D81173626C}"/>
    <cellStyle name="Vírgula 8 3 3" xfId="1314" xr:uid="{4A7C6D14-77B1-4643-9AF6-DE25E1208158}"/>
    <cellStyle name="Vírgula 8 3 3 2" xfId="2520" xr:uid="{6C521B41-32F1-4795-918B-D7ED38008957}"/>
    <cellStyle name="Vírgula 8 3 4" xfId="1917" xr:uid="{685A549B-C349-4ED0-B7CA-0EAF5DCB4902}"/>
    <cellStyle name="Vírgula 8 3 4 2" xfId="3123" xr:uid="{E0BB91CC-079C-467B-B3D4-8D170A8D57D0}"/>
    <cellStyle name="Vírgula 8 3 5" xfId="1010" xr:uid="{2DBE3FDF-8FD1-4BFB-933C-F830FDABACDF}"/>
    <cellStyle name="Vírgula 8 3 6" xfId="2218" xr:uid="{9141B369-91FC-4451-96B1-434620091214}"/>
    <cellStyle name="Vírgula 8 3 7" xfId="3433" xr:uid="{963747E7-AD43-490B-BE45-7B0A0FD44EE1}"/>
    <cellStyle name="Vírgula 8 4" xfId="247" xr:uid="{88B5C752-EF82-477A-B967-4EC3065FB424}"/>
    <cellStyle name="Vírgula 8 4 2" xfId="588" xr:uid="{5E5C3B7B-79D0-46C1-9C92-B5A321B8EB5E}"/>
    <cellStyle name="Vírgula 8 4 2 2" xfId="1496" xr:uid="{A6BA2E64-DF2F-4058-8D04-65422983B608}"/>
    <cellStyle name="Vírgula 8 4 2 3" xfId="2702" xr:uid="{A727443D-A356-4723-B813-43DE2953CA74}"/>
    <cellStyle name="Vírgula 8 4 2 4" xfId="3615" xr:uid="{F16F8410-56A5-4D10-AA01-DBA6679E4F42}"/>
    <cellStyle name="Vírgula 8 4 3" xfId="1194" xr:uid="{AF4953E1-4507-4BED-AE10-731CC9321774}"/>
    <cellStyle name="Vírgula 8 4 3 2" xfId="2400" xr:uid="{1546A516-1B49-4748-97B3-64C42507134A}"/>
    <cellStyle name="Vírgula 8 4 4" xfId="1797" xr:uid="{186A4625-9F0B-4536-8E83-E4900D05753D}"/>
    <cellStyle name="Vírgula 8 4 4 2" xfId="3003" xr:uid="{092FA05F-49D5-41F8-B15C-8643405044B5}"/>
    <cellStyle name="Vírgula 8 4 5" xfId="890" xr:uid="{4D2CE8E4-5E0B-4906-ADA4-333A9B59825D}"/>
    <cellStyle name="Vírgula 8 4 6" xfId="2098" xr:uid="{AFFFE942-1B02-41D1-A657-C9588E12DA37}"/>
    <cellStyle name="Vírgula 8 4 7" xfId="3313" xr:uid="{B44577D9-83C6-4D4D-A2A8-CBF549024F6E}"/>
    <cellStyle name="Vírgula 8 5" xfId="465" xr:uid="{A1A8CAF2-433D-439A-8EB1-BC6425A9732C}"/>
    <cellStyle name="Vírgula 8 5 2" xfId="1373" xr:uid="{372DABA1-2096-4F3A-BCF4-F3CBF78BA70B}"/>
    <cellStyle name="Vírgula 8 5 3" xfId="2579" xr:uid="{E33A55D6-9C72-4E02-B820-1BB3AADB0E7C}"/>
    <cellStyle name="Vírgula 8 5 4" xfId="3492" xr:uid="{988769C7-0159-4AAD-AD02-ABDB3630D962}"/>
    <cellStyle name="Vírgula 8 6" xfId="1071" xr:uid="{B55C4B1A-23BD-480E-BEE8-257AE16EECF8}"/>
    <cellStyle name="Vírgula 8 6 2" xfId="2277" xr:uid="{D8AB7FFF-CA0D-4219-91D4-36AA4CC53F12}"/>
    <cellStyle name="Vírgula 8 7" xfId="1674" xr:uid="{B91E9106-4D3F-43DD-B040-301E0DD17CA2}"/>
    <cellStyle name="Vírgula 8 7 2" xfId="2880" xr:uid="{C0DAD117-2720-4938-8003-4CDB658D23DE}"/>
    <cellStyle name="Vírgula 8 8" xfId="767" xr:uid="{538FDDB0-E5CE-402B-8D34-1B7C04369B23}"/>
    <cellStyle name="Vírgula 8 9" xfId="1975" xr:uid="{EFCE42DC-DD10-4852-82E8-A4735EF8381B}"/>
    <cellStyle name="Vírgula 9" xfId="75" xr:uid="{73A70BF1-355B-49FD-9F46-7B50986921C9}"/>
    <cellStyle name="Vírgula 9 10" xfId="3191" xr:uid="{B339DD2F-F495-4349-AC4A-69B2CFE3CD87}"/>
    <cellStyle name="Vírgula 9 2" xfId="250" xr:uid="{24E069F9-A38C-44CF-A5CE-8DAE9C0F5C35}"/>
    <cellStyle name="Vírgula 9 2 2" xfId="403" xr:uid="{C2CCF968-F464-43A4-BCE8-0BE9364FBAF5}"/>
    <cellStyle name="Vírgula 9 2 2 2" xfId="711" xr:uid="{5F75311F-1C8D-460B-A77C-6B7EA79D8ACB}"/>
    <cellStyle name="Vírgula 9 2 2 2 2" xfId="1619" xr:uid="{543D9590-42A3-4B69-8EDE-9BAC48F9E50D}"/>
    <cellStyle name="Vírgula 9 2 2 2 3" xfId="2825" xr:uid="{338EC58E-ED02-4FE9-9945-785462629832}"/>
    <cellStyle name="Vírgula 9 2 2 2 4" xfId="3738" xr:uid="{72A9F31B-CBF2-4E96-8677-6D873E9E697C}"/>
    <cellStyle name="Vírgula 9 2 2 3" xfId="1317" xr:uid="{3BB5B869-2BA8-4DC1-BCD9-1F845A26BD44}"/>
    <cellStyle name="Vírgula 9 2 2 3 2" xfId="2523" xr:uid="{CEFA87D1-8721-48D0-A615-1CFB22A0F5D2}"/>
    <cellStyle name="Vírgula 9 2 2 4" xfId="1920" xr:uid="{D9CB3947-FD95-4461-AEFC-6807C3AB1002}"/>
    <cellStyle name="Vírgula 9 2 2 4 2" xfId="3126" xr:uid="{37BDED99-5549-4EF5-A0E0-CEF987DFE6DC}"/>
    <cellStyle name="Vírgula 9 2 2 5" xfId="1013" xr:uid="{95E1F7EA-4A98-4793-83E2-F3EB092E1638}"/>
    <cellStyle name="Vírgula 9 2 2 6" xfId="2221" xr:uid="{6129F7BA-B597-4331-9C56-A4262FFF95B6}"/>
    <cellStyle name="Vírgula 9 2 2 7" xfId="3436" xr:uid="{AD7A962B-9920-41AE-B94B-429A8224D69E}"/>
    <cellStyle name="Vírgula 9 2 3" xfId="591" xr:uid="{E6D32A3E-BFC6-40B1-9AAD-B4E853E9F0EC}"/>
    <cellStyle name="Vírgula 9 2 3 2" xfId="1499" xr:uid="{8DF93867-AB09-4A7F-8793-0A14FD1FE4AD}"/>
    <cellStyle name="Vírgula 9 2 3 3" xfId="2705" xr:uid="{BD7C1D47-5272-4D9F-93D6-8510DAF82501}"/>
    <cellStyle name="Vírgula 9 2 3 4" xfId="3618" xr:uid="{D8DC015C-D75B-4A18-9C9A-74780C55CB44}"/>
    <cellStyle name="Vírgula 9 2 4" xfId="1197" xr:uid="{E68B087C-2F70-4F3E-9A1E-9BDFEB9A946A}"/>
    <cellStyle name="Vírgula 9 2 4 2" xfId="2403" xr:uid="{7887C3EB-DF3A-4E66-B512-B284EB6B1EBC}"/>
    <cellStyle name="Vírgula 9 2 5" xfId="1800" xr:uid="{961A9E67-1638-409E-8ECF-A90ECC26CA95}"/>
    <cellStyle name="Vírgula 9 2 5 2" xfId="3006" xr:uid="{96796236-38C1-420A-A496-CA2A5122FEB9}"/>
    <cellStyle name="Vírgula 9 2 6" xfId="893" xr:uid="{01ADA83D-6FCE-4624-AF82-297D289928F1}"/>
    <cellStyle name="Vírgula 9 2 7" xfId="2101" xr:uid="{5A230635-CBAE-4416-874D-79F162828046}"/>
    <cellStyle name="Vírgula 9 2 8" xfId="3316" xr:uid="{4C8A0575-88AB-4131-821D-B35858665847}"/>
    <cellStyle name="Vírgula 9 3" xfId="402" xr:uid="{7C885545-6314-4323-947D-797D6AA533E9}"/>
    <cellStyle name="Vírgula 9 3 2" xfId="710" xr:uid="{01A03FD1-F4A9-4C41-B994-573EC9FAC8CC}"/>
    <cellStyle name="Vírgula 9 3 2 2" xfId="1618" xr:uid="{D9D1A121-10FE-49F4-9F4B-818389E8216F}"/>
    <cellStyle name="Vírgula 9 3 2 3" xfId="2824" xr:uid="{7C989C02-DEF6-4FF9-8B3B-B1DC2857D1F4}"/>
    <cellStyle name="Vírgula 9 3 2 4" xfId="3737" xr:uid="{486CD886-744A-446F-B661-DEFD53B7174E}"/>
    <cellStyle name="Vírgula 9 3 3" xfId="1316" xr:uid="{2D0C1015-6570-4144-940A-4D9258FA96C2}"/>
    <cellStyle name="Vírgula 9 3 3 2" xfId="2522" xr:uid="{0516F2BF-984F-49A5-B652-4143A2D7FFD6}"/>
    <cellStyle name="Vírgula 9 3 4" xfId="1919" xr:uid="{6BC6363E-601D-4DEB-A852-A6E211DE224B}"/>
    <cellStyle name="Vírgula 9 3 4 2" xfId="3125" xr:uid="{BCD3DAF8-9339-47D5-B36A-92350B8CCAE0}"/>
    <cellStyle name="Vírgula 9 3 5" xfId="1012" xr:uid="{4DEBE47F-AC14-49B4-9134-30FF06A06933}"/>
    <cellStyle name="Vírgula 9 3 6" xfId="2220" xr:uid="{957CDBB1-B318-41C2-89F7-CE28B608224E}"/>
    <cellStyle name="Vírgula 9 3 7" xfId="3435" xr:uid="{E37E4D89-1D15-422B-A992-A71ED893845D}"/>
    <cellStyle name="Vírgula 9 4" xfId="249" xr:uid="{7B0B16E6-CD58-4689-B8F6-57A7D513D936}"/>
    <cellStyle name="Vírgula 9 4 2" xfId="590" xr:uid="{74FF16A3-93AB-453C-B306-B2A4D18CEE7D}"/>
    <cellStyle name="Vírgula 9 4 2 2" xfId="1498" xr:uid="{533054E3-0A47-4F5C-9FC6-68B5118826B2}"/>
    <cellStyle name="Vírgula 9 4 2 3" xfId="2704" xr:uid="{F66DCA9D-C139-4597-A164-B88B75633536}"/>
    <cellStyle name="Vírgula 9 4 2 4" xfId="3617" xr:uid="{0C277F65-60B5-4846-980D-190BCAAE247A}"/>
    <cellStyle name="Vírgula 9 4 3" xfId="1196" xr:uid="{C150F40E-7A76-4732-8875-DD6398D362A3}"/>
    <cellStyle name="Vírgula 9 4 3 2" xfId="2402" xr:uid="{4BE4C5B0-ADA8-4B31-9ADC-107F0356E495}"/>
    <cellStyle name="Vírgula 9 4 4" xfId="1799" xr:uid="{B8A43DB0-C56E-4533-814A-CEEE1F82FD35}"/>
    <cellStyle name="Vírgula 9 4 4 2" xfId="3005" xr:uid="{2BD33CBD-74C4-4768-9CDB-73B2B450516E}"/>
    <cellStyle name="Vírgula 9 4 5" xfId="892" xr:uid="{A6BB8855-C030-4F85-832B-13408ECF0A18}"/>
    <cellStyle name="Vírgula 9 4 6" xfId="2100" xr:uid="{209A79C8-1C09-4315-B2B3-00A6D32459A2}"/>
    <cellStyle name="Vírgula 9 4 7" xfId="3315" xr:uid="{AD699528-BFAE-4270-8767-158134A9F483}"/>
    <cellStyle name="Vírgula 9 5" xfId="466" xr:uid="{C18D17F5-B515-45B8-A61B-ABCFADC16548}"/>
    <cellStyle name="Vírgula 9 5 2" xfId="1374" xr:uid="{4C42A583-A73B-45D2-A0B0-8742B92C13F1}"/>
    <cellStyle name="Vírgula 9 5 3" xfId="2580" xr:uid="{EE89EB51-C446-4206-A215-A9B322F5DA69}"/>
    <cellStyle name="Vírgula 9 5 4" xfId="3493" xr:uid="{2A5F2927-661F-4646-B94B-905DBDD016A3}"/>
    <cellStyle name="Vírgula 9 6" xfId="1072" xr:uid="{8DB4AC5C-064E-4B42-8844-ECA4E09F117A}"/>
    <cellStyle name="Vírgula 9 6 2" xfId="2278" xr:uid="{463244B8-B5F0-44D0-93A0-8503DD2CFAC5}"/>
    <cellStyle name="Vírgula 9 7" xfId="1675" xr:uid="{0963E97D-1E20-461C-ABBA-0F6E1C7EA34F}"/>
    <cellStyle name="Vírgula 9 7 2" xfId="2881" xr:uid="{2827FC7A-8A62-4F76-84ED-919AA60C7D1F}"/>
    <cellStyle name="Vírgula 9 8" xfId="768" xr:uid="{6D865F27-7085-4D2C-B7E0-0E77DFDBE22F}"/>
    <cellStyle name="Vírgula 9 9" xfId="1976" xr:uid="{5F66D2C3-0201-4B97-B362-52DD4CA1ECA5}"/>
    <cellStyle name="Vírgula0" xfId="251" xr:uid="{803B1BCC-6074-4203-A6E3-36E6627F223C}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1060846</xdr:colOff>
      <xdr:row>26</xdr:row>
      <xdr:rowOff>35717</xdr:rowOff>
    </xdr:from>
    <xdr:ext cx="3332561" cy="7053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760BE88D-84CE-11C7-DDEE-5ED82CF6D699}"/>
                </a:ext>
              </a:extLst>
            </xdr:cNvPr>
            <xdr:cNvSpPr txBox="1"/>
          </xdr:nvSpPr>
          <xdr:spPr>
            <a:xfrm>
              <a:off x="1060846" y="4417217"/>
              <a:ext cx="3332561" cy="7053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pt-BR" sz="1600" b="0" i="1" baseline="0">
                  <a:latin typeface="Aptos" panose="020B00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pt-BR" sz="16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𝐵𝐷𝐼</m:t>
                  </m:r>
                  <m:r>
                    <a:rPr lang="pt-BR" sz="16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600" b="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(1+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𝑆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𝑅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)(1+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𝐷𝐹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)(1+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𝐿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pt-BR" sz="1600" b="0" i="1" baseline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a:rPr lang="pt-BR" sz="1600" b="0" i="1" baseline="0">
                          <a:latin typeface="Cambria Math" panose="02040503050406030204" pitchFamily="18" charset="0"/>
                        </a:rPr>
                        <m:t>𝐼</m:t>
                      </m:r>
                      <m:r>
                        <a:rPr lang="pt-BR" sz="1600" b="0" i="1" baseline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6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−1</m:t>
                  </m:r>
                </m:oMath>
              </a14:m>
              <a:r>
                <a:rPr lang="pt-BR" sz="1600" b="0" i="1" baseline="0">
                  <a:latin typeface="Aptos" panose="020B0004020202020204" pitchFamily="34" charset="0"/>
                </a:rPr>
                <a:t> </a:t>
              </a:r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760BE88D-84CE-11C7-DDEE-5ED82CF6D699}"/>
                </a:ext>
              </a:extLst>
            </xdr:cNvPr>
            <xdr:cNvSpPr txBox="1"/>
          </xdr:nvSpPr>
          <xdr:spPr>
            <a:xfrm>
              <a:off x="1060846" y="4417217"/>
              <a:ext cx="3332561" cy="7053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pt-BR" sz="1600" b="0" i="1" baseline="0">
                  <a:latin typeface="Aptos" panose="020B0004020202020204" pitchFamily="34" charset="0"/>
                </a:rPr>
                <a:t> </a:t>
              </a:r>
              <a:r>
                <a:rPr lang="pt-BR" sz="1600" b="0" i="0" baseline="0">
                  <a:latin typeface="+mj-lt"/>
                  <a:ea typeface="Cambria Math" panose="02040503050406030204" pitchFamily="18" charset="0"/>
                </a:rPr>
                <a:t>𝐵𝐷𝐼=</a:t>
              </a:r>
              <a:r>
                <a:rPr lang="pt-BR" sz="1600" b="0" i="0" baseline="0">
                  <a:latin typeface="+mj-lt"/>
                </a:rPr>
                <a:t>(</a:t>
              </a:r>
              <a:r>
                <a:rPr lang="pt-BR" sz="1600" b="0" i="0" baseline="0">
                  <a:solidFill>
                    <a:schemeClr val="tx1"/>
                  </a:solidFill>
                  <a:effectLst/>
                  <a:latin typeface="+mj-lt"/>
                  <a:ea typeface="+mn-ea"/>
                  <a:cs typeface="+mn-cs"/>
                </a:rPr>
                <a:t>(1+𝐴𝐶+𝑆+𝑅+𝐺)(1+𝐷𝐹)(1+𝐿))/(</a:t>
              </a:r>
              <a:r>
                <a:rPr lang="pt-BR" sz="1600" b="0" i="0" baseline="0">
                  <a:latin typeface="+mj-lt"/>
                </a:rPr>
                <a:t>(1−𝐼))</a:t>
              </a:r>
              <a:r>
                <a:rPr lang="pt-BR" sz="1600" b="0" i="0" baseline="0">
                  <a:latin typeface="+mj-lt"/>
                  <a:ea typeface="Cambria Math" panose="02040503050406030204" pitchFamily="18" charset="0"/>
                </a:rPr>
                <a:t>−1</a:t>
              </a:r>
              <a:r>
                <a:rPr lang="pt-BR" sz="1600" b="0" i="1" baseline="0">
                  <a:latin typeface="Aptos" panose="020B0004020202020204" pitchFamily="34" charset="0"/>
                </a:rPr>
                <a:t> 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nardinho\projetos\Meus%20documentos\Aparecida%20de%20Goi&#226;nia\Boletim%20de%20Medi&#231;&#227;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nardinho\projetos\Meus%20documentos\Aparecida%20de%20Goi&#226;nia\Sedu-6600\Boletim%20de%20Medi&#231;&#227;o%20-%20Ban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 M Pl04"/>
      <sheetName val="B M Pl03"/>
      <sheetName val="B M Pl02"/>
      <sheetName val="B M Pl01"/>
      <sheetName val="S. L. V.04"/>
      <sheetName val="S. L. V.03"/>
      <sheetName val="S. L. V.02"/>
      <sheetName val="S.L.V.01-2"/>
      <sheetName val="Plan4"/>
      <sheetName val="Plan3"/>
      <sheetName val="Paviment pl03-2"/>
      <sheetName val="Plan2"/>
      <sheetName val="Carta à C. E. F."/>
      <sheetName val="Listas"/>
      <sheetName val="Códigos"/>
    </sheetNames>
    <sheetDataSet>
      <sheetData sheetId="0" refreshError="1">
        <row r="13">
          <cell r="B13" t="str">
            <v>CÓDIGO</v>
          </cell>
        </row>
        <row r="14">
          <cell r="C14" t="str">
            <v xml:space="preserve"> </v>
          </cell>
        </row>
        <row r="15">
          <cell r="C15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>
            <v>0</v>
          </cell>
        </row>
        <row r="6">
          <cell r="B6">
            <v>1</v>
          </cell>
        </row>
        <row r="7">
          <cell r="B7">
            <v>50</v>
          </cell>
        </row>
        <row r="8">
          <cell r="B8">
            <v>50</v>
          </cell>
          <cell r="D8">
            <v>1</v>
          </cell>
          <cell r="E8" t="str">
            <v>50-01-01</v>
          </cell>
          <cell r="F8" t="str">
            <v>BANCO</v>
          </cell>
          <cell r="G8" t="str">
            <v>PLANEJAMENTO</v>
          </cell>
          <cell r="H8">
            <v>0</v>
          </cell>
          <cell r="I8" t="str">
            <v>PLANEJAMENTO</v>
          </cell>
          <cell r="J8" t="str">
            <v>PLANEJAMENTO</v>
          </cell>
          <cell r="K8">
            <v>37245</v>
          </cell>
          <cell r="L8">
            <v>166.93799999999999</v>
          </cell>
          <cell r="M8">
            <v>170.988</v>
          </cell>
          <cell r="O8">
            <v>0</v>
          </cell>
          <cell r="P8">
            <v>0</v>
          </cell>
          <cell r="S8">
            <v>4</v>
          </cell>
        </row>
        <row r="9">
          <cell r="B9">
            <v>50</v>
          </cell>
          <cell r="D9">
            <v>2</v>
          </cell>
          <cell r="E9" t="str">
            <v>50-01-02</v>
          </cell>
          <cell r="F9" t="str">
            <v>BANCO</v>
          </cell>
          <cell r="G9" t="str">
            <v>PLANEJAMENTO</v>
          </cell>
          <cell r="H9">
            <v>0</v>
          </cell>
          <cell r="I9" t="str">
            <v>PLANEJAMENTO</v>
          </cell>
          <cell r="J9" t="str">
            <v>PLANEJAMENTO</v>
          </cell>
          <cell r="K9">
            <v>37329</v>
          </cell>
          <cell r="L9">
            <v>166.93799999999999</v>
          </cell>
          <cell r="M9">
            <v>170.988</v>
          </cell>
          <cell r="O9">
            <v>0</v>
          </cell>
          <cell r="P9">
            <v>0</v>
          </cell>
          <cell r="S9">
            <v>5</v>
          </cell>
        </row>
        <row r="10">
          <cell r="B10">
            <v>50</v>
          </cell>
          <cell r="D10">
            <v>6</v>
          </cell>
          <cell r="E10" t="str">
            <v>50-01-06</v>
          </cell>
          <cell r="F10" t="str">
            <v>BANCO</v>
          </cell>
          <cell r="G10" t="str">
            <v>PLANEJAMENTO</v>
          </cell>
          <cell r="H10">
            <v>0</v>
          </cell>
          <cell r="I10" t="str">
            <v>PLANEJAMENTO</v>
          </cell>
          <cell r="J10" t="str">
            <v>PLANEJAMENTO</v>
          </cell>
          <cell r="K10">
            <v>37342</v>
          </cell>
          <cell r="L10">
            <v>166.93799999999999</v>
          </cell>
          <cell r="M10">
            <v>170.988</v>
          </cell>
          <cell r="O10">
            <v>0</v>
          </cell>
          <cell r="P10">
            <v>0</v>
          </cell>
          <cell r="S10">
            <v>6</v>
          </cell>
        </row>
        <row r="11">
          <cell r="B11">
            <v>50</v>
          </cell>
          <cell r="D11">
            <v>7</v>
          </cell>
          <cell r="E11" t="str">
            <v>50-01-07</v>
          </cell>
          <cell r="F11" t="str">
            <v>BANCO</v>
          </cell>
          <cell r="G11" t="str">
            <v>PLANEJAMENTO</v>
          </cell>
          <cell r="H11">
            <v>0</v>
          </cell>
          <cell r="I11" t="str">
            <v>PLANEJAMENTO</v>
          </cell>
          <cell r="J11" t="str">
            <v>PLANEJAMENTO</v>
          </cell>
          <cell r="K11">
            <v>37348</v>
          </cell>
          <cell r="L11">
            <v>166.93799999999999</v>
          </cell>
          <cell r="M11">
            <v>170.988</v>
          </cell>
          <cell r="O11">
            <v>0</v>
          </cell>
          <cell r="P11">
            <v>0</v>
          </cell>
          <cell r="S11">
            <v>7</v>
          </cell>
        </row>
        <row r="12">
          <cell r="B12">
            <v>50</v>
          </cell>
          <cell r="D12">
            <v>8</v>
          </cell>
          <cell r="E12" t="str">
            <v>50-01-08</v>
          </cell>
          <cell r="F12" t="str">
            <v>BANCO</v>
          </cell>
          <cell r="G12" t="str">
            <v>PLANEJAMENTO</v>
          </cell>
          <cell r="H12">
            <v>0</v>
          </cell>
          <cell r="I12" t="str">
            <v>PLANEJAMENTO</v>
          </cell>
          <cell r="J12" t="str">
            <v>PLANEJAMENTO</v>
          </cell>
          <cell r="K12">
            <v>37348</v>
          </cell>
          <cell r="L12">
            <v>166.93799999999999</v>
          </cell>
          <cell r="M12">
            <v>170.988</v>
          </cell>
          <cell r="O12">
            <v>0</v>
          </cell>
          <cell r="P12">
            <v>0</v>
          </cell>
          <cell r="S12">
            <v>8</v>
          </cell>
        </row>
        <row r="13">
          <cell r="B13">
            <v>50</v>
          </cell>
          <cell r="D13">
            <v>9</v>
          </cell>
          <cell r="E13" t="str">
            <v>50-01-09</v>
          </cell>
          <cell r="F13" t="str">
            <v>BANCO</v>
          </cell>
          <cell r="G13" t="str">
            <v>PLANEJAMENTO</v>
          </cell>
          <cell r="H13">
            <v>0</v>
          </cell>
          <cell r="I13" t="str">
            <v>PLANEJAMENTO</v>
          </cell>
          <cell r="J13" t="str">
            <v>PLANEJAMENTO</v>
          </cell>
          <cell r="K13">
            <v>37348</v>
          </cell>
          <cell r="L13">
            <v>166.93799999999999</v>
          </cell>
          <cell r="M13">
            <v>170.988</v>
          </cell>
          <cell r="O13">
            <v>0</v>
          </cell>
          <cell r="P13">
            <v>0</v>
          </cell>
          <cell r="S13">
            <v>9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S14">
            <v>10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S15">
            <v>11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S16">
            <v>12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S17">
            <v>20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S18">
            <v>21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S19">
            <v>22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S20">
            <v>23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S21">
            <v>24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S22">
            <v>25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S23">
            <v>26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S24">
            <v>27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S25">
            <v>28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S26">
            <v>29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S27">
            <v>30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S28">
            <v>32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S29">
            <v>33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S30">
            <v>34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S31">
            <v>35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S32">
            <v>36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S33">
            <v>37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S34">
            <v>38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S35">
            <v>39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S36">
            <v>40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S37">
            <v>41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S38">
            <v>42</v>
          </cell>
        </row>
        <row r="39">
          <cell r="S39">
            <v>43</v>
          </cell>
        </row>
        <row r="40">
          <cell r="S40">
            <v>44</v>
          </cell>
        </row>
        <row r="41">
          <cell r="S41">
            <v>45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ínculos (Não Mexer)"/>
      <sheetName val="Saldos Iniciais"/>
      <sheetName val="Medições Diretas"/>
      <sheetName val="Boletim de Medição"/>
      <sheetName val="Canteiro"/>
      <sheetName val="S. L. V."/>
      <sheetName val="Carta à C. E. F."/>
      <sheetName val="Planejamento"/>
      <sheetName val="Vínculos"/>
      <sheetName val="Vínculos _Não Mexer_"/>
    </sheetNames>
    <sheetDataSet>
      <sheetData sheetId="0">
        <row r="23">
          <cell r="G23" t="e">
            <v>#N/A</v>
          </cell>
        </row>
        <row r="24">
          <cell r="G24" t="e">
            <v>#N/A</v>
          </cell>
        </row>
        <row r="26">
          <cell r="G26" t="e">
            <v>#N/A</v>
          </cell>
        </row>
        <row r="36">
          <cell r="G36" t="str">
            <v>APARECIDA DE GOIÂNIA, GO</v>
          </cell>
        </row>
        <row r="38">
          <cell r="G38" t="str">
            <v>Ademir Menezes</v>
          </cell>
        </row>
        <row r="39">
          <cell r="G3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E4FB-90D3-4BD1-9540-190FDCFC5B62}">
  <sheetPr>
    <tabColor theme="6" tint="-0.249977111117893"/>
  </sheetPr>
  <dimension ref="A1:M249"/>
  <sheetViews>
    <sheetView showGridLines="0" defaultGridColor="0" colorId="23" zoomScale="85" zoomScaleNormal="85" zoomScaleSheetLayoutView="100" workbookViewId="0">
      <pane ySplit="1" topLeftCell="A2" activePane="bottomLeft" state="frozen"/>
      <selection sqref="A1:XFD1048576"/>
      <selection pane="bottomLeft" activeCell="H5" sqref="H5"/>
    </sheetView>
  </sheetViews>
  <sheetFormatPr defaultColWidth="9.109375" defaultRowHeight="13.8" x14ac:dyDescent="0.3"/>
  <cols>
    <col min="1" max="1" width="12" style="91" customWidth="1"/>
    <col min="2" max="2" width="81.6640625" style="58" customWidth="1"/>
    <col min="3" max="3" width="6.44140625" style="89" bestFit="1" customWidth="1"/>
    <col min="4" max="4" width="12.44140625" style="89" bestFit="1" customWidth="1"/>
    <col min="5" max="5" width="11.33203125" style="89" customWidth="1"/>
    <col min="6" max="6" width="14.44140625" style="58" customWidth="1"/>
    <col min="7" max="7" width="9.88671875" style="58" bestFit="1" customWidth="1"/>
    <col min="8" max="8" width="22.88671875" style="58" customWidth="1"/>
    <col min="9" max="9" width="13.44140625" style="58" customWidth="1"/>
    <col min="10" max="16384" width="9.109375" style="58"/>
  </cols>
  <sheetData>
    <row r="1" spans="1:13" s="47" customFormat="1" ht="29.25" customHeight="1" thickBot="1" x14ac:dyDescent="0.3">
      <c r="A1" s="212" t="s">
        <v>15</v>
      </c>
      <c r="B1" s="212" t="s">
        <v>1</v>
      </c>
      <c r="C1" s="212" t="s">
        <v>68</v>
      </c>
      <c r="D1" s="212" t="s">
        <v>2</v>
      </c>
      <c r="E1" s="212" t="s">
        <v>3</v>
      </c>
    </row>
    <row r="2" spans="1:13" s="47" customFormat="1" ht="21" customHeight="1" x14ac:dyDescent="0.25">
      <c r="A2" s="213">
        <v>1</v>
      </c>
      <c r="B2" s="168" t="s">
        <v>296</v>
      </c>
      <c r="C2" s="168"/>
      <c r="D2" s="16"/>
      <c r="E2" s="214"/>
    </row>
    <row r="3" spans="1:13" s="47" customFormat="1" x14ac:dyDescent="0.25">
      <c r="A3" s="171">
        <v>45834</v>
      </c>
      <c r="B3" s="48" t="s">
        <v>294</v>
      </c>
      <c r="C3" s="30" t="s">
        <v>352</v>
      </c>
      <c r="D3" s="4">
        <v>5.8</v>
      </c>
      <c r="E3" s="4"/>
      <c r="F3" s="38"/>
    </row>
    <row r="4" spans="1:13" s="47" customFormat="1" ht="18" customHeight="1" x14ac:dyDescent="0.3">
      <c r="A4" s="172">
        <v>45854</v>
      </c>
      <c r="B4" s="48" t="s">
        <v>295</v>
      </c>
      <c r="C4" s="30" t="s">
        <v>115</v>
      </c>
      <c r="D4" s="4">
        <v>28</v>
      </c>
      <c r="E4" s="4"/>
      <c r="F4" s="38"/>
      <c r="H4" s="29"/>
      <c r="I4" s="29"/>
      <c r="J4" s="29"/>
      <c r="K4" s="29"/>
      <c r="L4" s="29"/>
      <c r="M4" s="29"/>
    </row>
    <row r="5" spans="1:13" s="47" customFormat="1" ht="18" customHeight="1" x14ac:dyDescent="0.25">
      <c r="A5" s="172">
        <v>45857</v>
      </c>
      <c r="B5" s="48" t="s">
        <v>501</v>
      </c>
      <c r="C5" s="30" t="s">
        <v>224</v>
      </c>
      <c r="D5" s="4">
        <v>1</v>
      </c>
      <c r="E5" s="4"/>
      <c r="F5" s="38"/>
    </row>
    <row r="6" spans="1:13" s="47" customFormat="1" x14ac:dyDescent="0.25">
      <c r="A6" s="215" t="s">
        <v>574</v>
      </c>
      <c r="B6" s="48" t="s">
        <v>571</v>
      </c>
      <c r="C6" s="30" t="s">
        <v>224</v>
      </c>
      <c r="D6" s="4">
        <v>1</v>
      </c>
      <c r="E6" s="4"/>
      <c r="F6" s="38"/>
    </row>
    <row r="7" spans="1:13" s="47" customFormat="1" ht="18" customHeight="1" thickBot="1" x14ac:dyDescent="0.3">
      <c r="A7" s="216"/>
      <c r="B7" s="24"/>
      <c r="C7" s="185"/>
      <c r="D7" s="36"/>
      <c r="E7" s="217"/>
      <c r="F7" s="46"/>
      <c r="G7" s="11"/>
    </row>
    <row r="8" spans="1:13" s="47" customFormat="1" ht="21" customHeight="1" x14ac:dyDescent="0.25">
      <c r="A8" s="213">
        <v>2</v>
      </c>
      <c r="B8" s="168" t="s">
        <v>6</v>
      </c>
      <c r="C8" s="168"/>
      <c r="D8" s="16"/>
      <c r="E8" s="214"/>
    </row>
    <row r="9" spans="1:13" s="47" customFormat="1" ht="27.6" x14ac:dyDescent="0.25">
      <c r="A9" s="171">
        <v>40001</v>
      </c>
      <c r="B9" s="210" t="s">
        <v>572</v>
      </c>
      <c r="C9" s="211" t="s">
        <v>353</v>
      </c>
      <c r="D9" s="4">
        <v>107102.24589220071</v>
      </c>
      <c r="E9" s="4"/>
      <c r="F9" s="38"/>
    </row>
    <row r="10" spans="1:13" s="47" customFormat="1" ht="18" customHeight="1" x14ac:dyDescent="0.3">
      <c r="A10" s="172">
        <v>40003</v>
      </c>
      <c r="B10" s="48" t="s">
        <v>354</v>
      </c>
      <c r="C10" s="30" t="s">
        <v>224</v>
      </c>
      <c r="D10" s="4">
        <v>143</v>
      </c>
      <c r="E10" s="4"/>
      <c r="F10" s="38"/>
      <c r="H10" s="29"/>
      <c r="I10" s="29"/>
      <c r="J10" s="29"/>
      <c r="K10" s="29"/>
      <c r="L10" s="29"/>
      <c r="M10" s="29"/>
    </row>
    <row r="11" spans="1:13" s="47" customFormat="1" ht="18" customHeight="1" x14ac:dyDescent="0.25">
      <c r="A11" s="172">
        <v>40004</v>
      </c>
      <c r="B11" s="48" t="s">
        <v>355</v>
      </c>
      <c r="C11" s="30" t="s">
        <v>224</v>
      </c>
      <c r="D11" s="4">
        <v>158</v>
      </c>
      <c r="E11" s="4"/>
      <c r="F11" s="38"/>
    </row>
    <row r="12" spans="1:13" s="47" customFormat="1" ht="18" customHeight="1" x14ac:dyDescent="0.25">
      <c r="A12" s="172">
        <v>40005</v>
      </c>
      <c r="B12" s="48" t="s">
        <v>77</v>
      </c>
      <c r="C12" s="30" t="s">
        <v>356</v>
      </c>
      <c r="D12" s="4">
        <v>21420.449178440143</v>
      </c>
      <c r="E12" s="4"/>
      <c r="F12" s="38"/>
    </row>
    <row r="13" spans="1:13" s="47" customFormat="1" ht="18" customHeight="1" x14ac:dyDescent="0.25">
      <c r="A13" s="172">
        <v>40006</v>
      </c>
      <c r="B13" s="48" t="s">
        <v>78</v>
      </c>
      <c r="C13" s="30" t="s">
        <v>357</v>
      </c>
      <c r="D13" s="4">
        <v>71513.480015659254</v>
      </c>
      <c r="E13" s="4"/>
      <c r="F13" s="38"/>
    </row>
    <row r="14" spans="1:13" s="47" customFormat="1" ht="18" customHeight="1" x14ac:dyDescent="0.25">
      <c r="A14" s="172">
        <v>40010</v>
      </c>
      <c r="B14" s="48" t="s">
        <v>79</v>
      </c>
      <c r="C14" s="30" t="s">
        <v>356</v>
      </c>
      <c r="D14" s="4">
        <v>37740.435493999998</v>
      </c>
      <c r="E14" s="4"/>
      <c r="F14" s="38"/>
    </row>
    <row r="15" spans="1:13" s="47" customFormat="1" ht="18" customHeight="1" x14ac:dyDescent="0.25">
      <c r="A15" s="172">
        <v>40015</v>
      </c>
      <c r="B15" s="48" t="s">
        <v>80</v>
      </c>
      <c r="C15" s="30" t="s">
        <v>356</v>
      </c>
      <c r="D15" s="4">
        <v>248.91899999999953</v>
      </c>
      <c r="E15" s="4"/>
      <c r="F15" s="38"/>
    </row>
    <row r="16" spans="1:13" s="47" customFormat="1" ht="18" customHeight="1" x14ac:dyDescent="0.25">
      <c r="A16" s="172">
        <v>40016</v>
      </c>
      <c r="B16" s="48" t="s">
        <v>16</v>
      </c>
      <c r="C16" s="30" t="s">
        <v>356</v>
      </c>
      <c r="D16" s="4">
        <v>4237.75</v>
      </c>
      <c r="E16" s="4"/>
      <c r="F16" s="38"/>
    </row>
    <row r="17" spans="1:13" s="47" customFormat="1" ht="18" customHeight="1" x14ac:dyDescent="0.25">
      <c r="A17" s="173">
        <v>40017</v>
      </c>
      <c r="B17" s="48" t="s">
        <v>81</v>
      </c>
      <c r="C17" s="30" t="s">
        <v>356</v>
      </c>
      <c r="D17" s="4">
        <v>7137.4440000000013</v>
      </c>
      <c r="E17" s="4"/>
      <c r="F17" s="38"/>
    </row>
    <row r="18" spans="1:13" s="47" customFormat="1" ht="18" customHeight="1" x14ac:dyDescent="0.25">
      <c r="A18" s="173">
        <v>40018</v>
      </c>
      <c r="B18" s="48" t="s">
        <v>82</v>
      </c>
      <c r="C18" s="30" t="s">
        <v>356</v>
      </c>
      <c r="D18" s="4">
        <v>6496.8280000000004</v>
      </c>
      <c r="E18" s="4"/>
      <c r="F18" s="38"/>
    </row>
    <row r="19" spans="1:13" s="47" customFormat="1" ht="18" customHeight="1" x14ac:dyDescent="0.25">
      <c r="A19" s="218">
        <v>40019</v>
      </c>
      <c r="B19" s="48" t="s">
        <v>83</v>
      </c>
      <c r="C19" s="30" t="s">
        <v>356</v>
      </c>
      <c r="D19" s="4">
        <v>11935.839999999997</v>
      </c>
      <c r="E19" s="37"/>
      <c r="F19" s="38"/>
    </row>
    <row r="20" spans="1:13" s="47" customFormat="1" ht="18" customHeight="1" x14ac:dyDescent="0.25">
      <c r="A20" s="218">
        <v>40020</v>
      </c>
      <c r="B20" s="48" t="s">
        <v>84</v>
      </c>
      <c r="C20" s="30" t="s">
        <v>356</v>
      </c>
      <c r="D20" s="4">
        <v>1058.25</v>
      </c>
      <c r="E20" s="37"/>
      <c r="F20" s="38"/>
    </row>
    <row r="21" spans="1:13" s="47" customFormat="1" ht="18" customHeight="1" x14ac:dyDescent="0.25">
      <c r="A21" s="218">
        <v>40021</v>
      </c>
      <c r="B21" s="48" t="s">
        <v>85</v>
      </c>
      <c r="C21" s="30" t="s">
        <v>356</v>
      </c>
      <c r="D21" s="4">
        <v>7.5529999999999999</v>
      </c>
      <c r="E21" s="37"/>
      <c r="F21" s="38"/>
    </row>
    <row r="22" spans="1:13" s="47" customFormat="1" ht="18" customHeight="1" x14ac:dyDescent="0.3">
      <c r="A22" s="172">
        <v>40022</v>
      </c>
      <c r="B22" s="48" t="s">
        <v>86</v>
      </c>
      <c r="C22" s="30" t="s">
        <v>356</v>
      </c>
      <c r="D22" s="4">
        <v>9872.2780000000002</v>
      </c>
      <c r="E22" s="4"/>
      <c r="F22" s="38"/>
      <c r="H22" s="29"/>
      <c r="I22" s="29"/>
      <c r="J22" s="29"/>
      <c r="K22" s="29"/>
      <c r="L22" s="29"/>
      <c r="M22" s="29"/>
    </row>
    <row r="23" spans="1:13" s="47" customFormat="1" ht="18" customHeight="1" x14ac:dyDescent="0.25">
      <c r="A23" s="172">
        <v>40023</v>
      </c>
      <c r="B23" s="48" t="s">
        <v>87</v>
      </c>
      <c r="C23" s="30" t="s">
        <v>356</v>
      </c>
      <c r="D23" s="4">
        <v>73244.538</v>
      </c>
      <c r="E23" s="4"/>
      <c r="F23" s="38"/>
    </row>
    <row r="24" spans="1:13" s="47" customFormat="1" ht="18" customHeight="1" x14ac:dyDescent="0.25">
      <c r="A24" s="172">
        <v>40024</v>
      </c>
      <c r="B24" s="48" t="s">
        <v>88</v>
      </c>
      <c r="C24" s="30" t="s">
        <v>356</v>
      </c>
      <c r="D24" s="4">
        <v>11636.412000000002</v>
      </c>
      <c r="E24" s="4"/>
      <c r="F24" s="38"/>
    </row>
    <row r="25" spans="1:13" s="47" customFormat="1" ht="18" customHeight="1" x14ac:dyDescent="0.25">
      <c r="A25" s="172">
        <v>40025</v>
      </c>
      <c r="B25" s="48" t="s">
        <v>89</v>
      </c>
      <c r="C25" s="30" t="s">
        <v>356</v>
      </c>
      <c r="D25" s="4">
        <v>15.88</v>
      </c>
      <c r="E25" s="4"/>
      <c r="F25" s="38"/>
    </row>
    <row r="26" spans="1:13" s="47" customFormat="1" ht="18" customHeight="1" x14ac:dyDescent="0.25">
      <c r="A26" s="172">
        <v>40026</v>
      </c>
      <c r="B26" s="48" t="s">
        <v>90</v>
      </c>
      <c r="C26" s="30" t="s">
        <v>356</v>
      </c>
      <c r="D26" s="4">
        <v>24198.868000000002</v>
      </c>
      <c r="E26" s="4"/>
      <c r="F26" s="38"/>
    </row>
    <row r="27" spans="1:13" s="47" customFormat="1" ht="18" customHeight="1" x14ac:dyDescent="0.25">
      <c r="A27" s="172">
        <v>40085</v>
      </c>
      <c r="B27" s="48" t="s">
        <v>495</v>
      </c>
      <c r="C27" s="30" t="s">
        <v>356</v>
      </c>
      <c r="D27" s="4">
        <v>1814.4</v>
      </c>
      <c r="E27" s="4"/>
      <c r="F27" s="38"/>
    </row>
    <row r="28" spans="1:13" s="47" customFormat="1" ht="18" customHeight="1" x14ac:dyDescent="0.25">
      <c r="A28" s="172">
        <v>40100</v>
      </c>
      <c r="B28" s="48" t="s">
        <v>20</v>
      </c>
      <c r="C28" s="30" t="s">
        <v>356</v>
      </c>
      <c r="D28" s="4">
        <v>75703.56363846155</v>
      </c>
      <c r="E28" s="4"/>
      <c r="F28" s="38"/>
    </row>
    <row r="29" spans="1:13" s="47" customFormat="1" ht="18" customHeight="1" x14ac:dyDescent="0.25">
      <c r="A29" s="172">
        <v>40101</v>
      </c>
      <c r="B29" s="48" t="s">
        <v>91</v>
      </c>
      <c r="C29" s="30" t="s">
        <v>356</v>
      </c>
      <c r="D29" s="4">
        <v>91018.255615999995</v>
      </c>
      <c r="E29" s="4"/>
      <c r="F29" s="38"/>
    </row>
    <row r="30" spans="1:13" s="47" customFormat="1" ht="18" customHeight="1" x14ac:dyDescent="0.25">
      <c r="A30" s="172">
        <v>40090</v>
      </c>
      <c r="B30" s="48" t="s">
        <v>496</v>
      </c>
      <c r="C30" s="30" t="s">
        <v>356</v>
      </c>
      <c r="D30" s="4">
        <v>2923.2</v>
      </c>
      <c r="E30" s="4"/>
      <c r="F30" s="38"/>
    </row>
    <row r="31" spans="1:13" s="47" customFormat="1" ht="18" customHeight="1" x14ac:dyDescent="0.25">
      <c r="A31" s="172">
        <v>40094</v>
      </c>
      <c r="B31" s="48" t="s">
        <v>497</v>
      </c>
      <c r="C31" s="30" t="s">
        <v>357</v>
      </c>
      <c r="D31" s="4">
        <v>9617.3279999999995</v>
      </c>
      <c r="E31" s="4"/>
      <c r="F31" s="38"/>
    </row>
    <row r="32" spans="1:13" s="47" customFormat="1" ht="18" customHeight="1" x14ac:dyDescent="0.25">
      <c r="A32" s="172">
        <v>40140</v>
      </c>
      <c r="B32" s="48" t="s">
        <v>493</v>
      </c>
      <c r="C32" s="30" t="s">
        <v>356</v>
      </c>
      <c r="D32" s="4">
        <v>4737.6000000000004</v>
      </c>
      <c r="E32" s="4"/>
      <c r="F32" s="38"/>
    </row>
    <row r="33" spans="1:7" s="47" customFormat="1" ht="18" customHeight="1" x14ac:dyDescent="0.25">
      <c r="A33" s="174">
        <v>40455</v>
      </c>
      <c r="B33" s="48" t="s">
        <v>106</v>
      </c>
      <c r="C33" s="30" t="s">
        <v>357</v>
      </c>
      <c r="D33" s="4">
        <v>199452.96000000002</v>
      </c>
      <c r="E33" s="2">
        <v>42.1</v>
      </c>
      <c r="F33" s="38"/>
    </row>
    <row r="34" spans="1:7" s="47" customFormat="1" ht="18" customHeight="1" x14ac:dyDescent="0.25">
      <c r="A34" s="175">
        <v>40445</v>
      </c>
      <c r="B34" s="48" t="s">
        <v>103</v>
      </c>
      <c r="C34" s="30" t="s">
        <v>357</v>
      </c>
      <c r="D34" s="4">
        <v>11223.575999999999</v>
      </c>
      <c r="E34" s="2">
        <v>2.9</v>
      </c>
      <c r="F34" s="38"/>
    </row>
    <row r="35" spans="1:7" s="47" customFormat="1" ht="18" customHeight="1" x14ac:dyDescent="0.25">
      <c r="A35" s="173">
        <v>40145</v>
      </c>
      <c r="B35" s="48" t="s">
        <v>92</v>
      </c>
      <c r="C35" s="30" t="s">
        <v>356</v>
      </c>
      <c r="D35" s="4">
        <v>58398.93</v>
      </c>
      <c r="E35" s="4"/>
      <c r="F35" s="38"/>
    </row>
    <row r="36" spans="1:7" s="47" customFormat="1" ht="18" customHeight="1" thickBot="1" x14ac:dyDescent="0.3">
      <c r="A36" s="216"/>
      <c r="B36" s="24"/>
      <c r="C36" s="185"/>
      <c r="D36" s="36"/>
      <c r="E36" s="217"/>
      <c r="F36" s="46"/>
      <c r="G36" s="11"/>
    </row>
    <row r="37" spans="1:7" s="47" customFormat="1" ht="21" customHeight="1" x14ac:dyDescent="0.25">
      <c r="A37" s="213">
        <v>3</v>
      </c>
      <c r="B37" s="168" t="s">
        <v>7</v>
      </c>
      <c r="C37" s="168"/>
      <c r="D37" s="16"/>
      <c r="E37" s="214"/>
      <c r="F37" s="10"/>
    </row>
    <row r="38" spans="1:7" s="47" customFormat="1" ht="18" customHeight="1" x14ac:dyDescent="0.25">
      <c r="A38" s="219"/>
      <c r="B38" s="60" t="s">
        <v>228</v>
      </c>
      <c r="C38" s="59"/>
      <c r="D38" s="8"/>
      <c r="E38" s="220"/>
    </row>
    <row r="39" spans="1:7" s="47" customFormat="1" ht="27.6" x14ac:dyDescent="0.25">
      <c r="A39" s="171">
        <v>40001</v>
      </c>
      <c r="B39" s="210" t="s">
        <v>572</v>
      </c>
      <c r="C39" s="211" t="s">
        <v>353</v>
      </c>
      <c r="D39" s="4">
        <v>45355.615732838749</v>
      </c>
      <c r="E39" s="2"/>
    </row>
    <row r="40" spans="1:7" s="47" customFormat="1" ht="18" customHeight="1" x14ac:dyDescent="0.25">
      <c r="A40" s="175">
        <v>40305</v>
      </c>
      <c r="B40" s="48" t="s">
        <v>143</v>
      </c>
      <c r="C40" s="30" t="s">
        <v>353</v>
      </c>
      <c r="D40" s="4">
        <v>45355.615732838749</v>
      </c>
      <c r="E40" s="2"/>
    </row>
    <row r="41" spans="1:7" s="47" customFormat="1" ht="18" customHeight="1" x14ac:dyDescent="0.25">
      <c r="A41" s="219"/>
      <c r="B41" s="60" t="s">
        <v>219</v>
      </c>
      <c r="C41" s="59"/>
      <c r="D41" s="8"/>
      <c r="E41" s="220"/>
    </row>
    <row r="42" spans="1:7" s="47" customFormat="1" ht="18" customHeight="1" x14ac:dyDescent="0.25">
      <c r="A42" s="174">
        <v>40310</v>
      </c>
      <c r="B42" s="48" t="s">
        <v>93</v>
      </c>
      <c r="C42" s="30" t="s">
        <v>353</v>
      </c>
      <c r="D42" s="4">
        <v>90967.854999999981</v>
      </c>
      <c r="E42" s="4"/>
    </row>
    <row r="43" spans="1:7" s="47" customFormat="1" ht="18" customHeight="1" x14ac:dyDescent="0.25">
      <c r="A43" s="219"/>
      <c r="B43" s="60" t="s">
        <v>194</v>
      </c>
      <c r="C43" s="59"/>
      <c r="D43" s="8"/>
      <c r="E43" s="220"/>
    </row>
    <row r="44" spans="1:7" s="47" customFormat="1" ht="18" customHeight="1" x14ac:dyDescent="0.25">
      <c r="A44" s="175">
        <v>40316</v>
      </c>
      <c r="B44" s="48" t="s">
        <v>225</v>
      </c>
      <c r="C44" s="30" t="s">
        <v>356</v>
      </c>
      <c r="D44" s="4">
        <v>18887.149680720002</v>
      </c>
      <c r="E44" s="2"/>
    </row>
    <row r="45" spans="1:7" s="47" customFormat="1" ht="18" customHeight="1" x14ac:dyDescent="0.25">
      <c r="A45" s="174">
        <v>40320</v>
      </c>
      <c r="B45" s="48" t="s">
        <v>94</v>
      </c>
      <c r="C45" s="30" t="s">
        <v>357</v>
      </c>
      <c r="D45" s="4">
        <v>204939.98182265437</v>
      </c>
      <c r="E45" s="4">
        <v>10.850762835424398</v>
      </c>
      <c r="F45" s="1"/>
    </row>
    <row r="46" spans="1:7" s="47" customFormat="1" ht="18" customHeight="1" x14ac:dyDescent="0.25">
      <c r="A46" s="174">
        <v>40335</v>
      </c>
      <c r="B46" s="48" t="s">
        <v>95</v>
      </c>
      <c r="C46" s="30" t="s">
        <v>356</v>
      </c>
      <c r="D46" s="4">
        <v>14062.218688000001</v>
      </c>
      <c r="E46" s="2"/>
    </row>
    <row r="47" spans="1:7" s="47" customFormat="1" ht="18" customHeight="1" x14ac:dyDescent="0.25">
      <c r="A47" s="219"/>
      <c r="B47" s="60" t="s">
        <v>195</v>
      </c>
      <c r="C47" s="59"/>
      <c r="D47" s="8"/>
      <c r="E47" s="221"/>
    </row>
    <row r="48" spans="1:7" s="47" customFormat="1" ht="18" customHeight="1" x14ac:dyDescent="0.25">
      <c r="A48" s="175">
        <v>40316</v>
      </c>
      <c r="B48" s="48" t="s">
        <v>225</v>
      </c>
      <c r="C48" s="30" t="s">
        <v>356</v>
      </c>
      <c r="D48" s="4">
        <v>17397.342905550999</v>
      </c>
      <c r="E48" s="2"/>
    </row>
    <row r="49" spans="1:6" s="47" customFormat="1" ht="18" customHeight="1" x14ac:dyDescent="0.25">
      <c r="A49" s="175">
        <v>40320</v>
      </c>
      <c r="B49" s="48" t="s">
        <v>94</v>
      </c>
      <c r="C49" s="30" t="s">
        <v>357</v>
      </c>
      <c r="D49" s="4">
        <v>188935.30735075354</v>
      </c>
      <c r="E49" s="4">
        <v>10.860009392035932</v>
      </c>
    </row>
    <row r="50" spans="1:6" s="47" customFormat="1" ht="18" customHeight="1" x14ac:dyDescent="0.25">
      <c r="A50" s="175">
        <v>40350</v>
      </c>
      <c r="B50" s="48" t="s">
        <v>96</v>
      </c>
      <c r="C50" s="30" t="s">
        <v>356</v>
      </c>
      <c r="D50" s="4">
        <v>13364.733856000001</v>
      </c>
      <c r="E50" s="4"/>
    </row>
    <row r="51" spans="1:6" s="47" customFormat="1" ht="18" customHeight="1" x14ac:dyDescent="0.25">
      <c r="A51" s="175">
        <v>40450</v>
      </c>
      <c r="B51" s="48" t="s">
        <v>105</v>
      </c>
      <c r="C51" s="30" t="s">
        <v>101</v>
      </c>
      <c r="D51" s="4">
        <v>162469.87986898239</v>
      </c>
      <c r="E51" s="4">
        <v>286</v>
      </c>
    </row>
    <row r="52" spans="1:6" s="47" customFormat="1" ht="18" customHeight="1" x14ac:dyDescent="0.25">
      <c r="A52" s="175">
        <v>40449</v>
      </c>
      <c r="B52" s="48" t="s">
        <v>104</v>
      </c>
      <c r="C52" s="30" t="s">
        <v>101</v>
      </c>
      <c r="D52" s="4">
        <v>1829.7797516816156</v>
      </c>
      <c r="E52" s="4">
        <v>2.9</v>
      </c>
    </row>
    <row r="53" spans="1:6" s="47" customFormat="1" ht="18" customHeight="1" x14ac:dyDescent="0.25">
      <c r="A53" s="219"/>
      <c r="B53" s="60" t="s">
        <v>97</v>
      </c>
      <c r="C53" s="59"/>
      <c r="D53" s="8"/>
      <c r="E53" s="221"/>
      <c r="F53" s="52"/>
    </row>
    <row r="54" spans="1:6" s="47" customFormat="1" ht="18" customHeight="1" x14ac:dyDescent="0.25">
      <c r="A54" s="174">
        <v>40380</v>
      </c>
      <c r="B54" s="48" t="s">
        <v>97</v>
      </c>
      <c r="C54" s="30" t="s">
        <v>353</v>
      </c>
      <c r="D54" s="4">
        <v>80450.598399999988</v>
      </c>
      <c r="E54" s="2"/>
    </row>
    <row r="55" spans="1:6" s="47" customFormat="1" ht="18" customHeight="1" x14ac:dyDescent="0.25">
      <c r="A55" s="174" t="s">
        <v>189</v>
      </c>
      <c r="B55" s="48" t="s">
        <v>191</v>
      </c>
      <c r="C55" s="30" t="s">
        <v>358</v>
      </c>
      <c r="D55" s="4">
        <v>104.58577791999998</v>
      </c>
      <c r="E55" s="2"/>
    </row>
    <row r="56" spans="1:6" s="47" customFormat="1" ht="18" customHeight="1" x14ac:dyDescent="0.25">
      <c r="A56" s="176">
        <v>40530</v>
      </c>
      <c r="B56" s="48" t="s">
        <v>359</v>
      </c>
      <c r="C56" s="30" t="s">
        <v>101</v>
      </c>
      <c r="D56" s="4">
        <v>18407.096913919999</v>
      </c>
      <c r="E56" s="2">
        <v>176</v>
      </c>
    </row>
    <row r="57" spans="1:6" s="47" customFormat="1" ht="18" customHeight="1" x14ac:dyDescent="0.25">
      <c r="A57" s="174">
        <v>40435</v>
      </c>
      <c r="B57" s="48" t="s">
        <v>100</v>
      </c>
      <c r="C57" s="30" t="s">
        <v>101</v>
      </c>
      <c r="D57" s="4">
        <v>335.86334875818915</v>
      </c>
      <c r="E57" s="2">
        <v>2.9</v>
      </c>
    </row>
    <row r="58" spans="1:6" s="47" customFormat="1" ht="18" customHeight="1" x14ac:dyDescent="0.25">
      <c r="A58" s="219"/>
      <c r="B58" s="60" t="s">
        <v>98</v>
      </c>
      <c r="C58" s="59"/>
      <c r="D58" s="8"/>
      <c r="E58" s="221"/>
      <c r="F58" s="52"/>
    </row>
    <row r="59" spans="1:6" s="47" customFormat="1" ht="18" customHeight="1" x14ac:dyDescent="0.25">
      <c r="A59" s="174">
        <v>40385</v>
      </c>
      <c r="B59" s="48" t="s">
        <v>98</v>
      </c>
      <c r="C59" s="30" t="s">
        <v>353</v>
      </c>
      <c r="D59" s="4">
        <v>80810.598399999988</v>
      </c>
      <c r="E59" s="2"/>
    </row>
    <row r="60" spans="1:6" s="47" customFormat="1" ht="18" customHeight="1" x14ac:dyDescent="0.25">
      <c r="A60" s="174" t="s">
        <v>189</v>
      </c>
      <c r="B60" s="48" t="s">
        <v>192</v>
      </c>
      <c r="C60" s="30" t="s">
        <v>358</v>
      </c>
      <c r="D60" s="4">
        <v>40.405299199999995</v>
      </c>
      <c r="E60" s="2"/>
    </row>
    <row r="61" spans="1:6" s="47" customFormat="1" ht="18" customHeight="1" x14ac:dyDescent="0.25">
      <c r="A61" s="176">
        <v>40530</v>
      </c>
      <c r="B61" s="48" t="s">
        <v>359</v>
      </c>
      <c r="C61" s="30" t="s">
        <v>101</v>
      </c>
      <c r="D61" s="4">
        <v>7111.3326591999994</v>
      </c>
      <c r="E61" s="2">
        <v>176</v>
      </c>
    </row>
    <row r="62" spans="1:6" s="47" customFormat="1" ht="18" customHeight="1" x14ac:dyDescent="0.25">
      <c r="A62" s="174">
        <v>40435</v>
      </c>
      <c r="B62" s="48" t="s">
        <v>100</v>
      </c>
      <c r="C62" s="30" t="s">
        <v>101</v>
      </c>
      <c r="D62" s="4">
        <v>130.184646593092</v>
      </c>
      <c r="E62" s="2">
        <v>2.9</v>
      </c>
    </row>
    <row r="63" spans="1:6" s="47" customFormat="1" ht="18" customHeight="1" x14ac:dyDescent="0.25">
      <c r="A63" s="219"/>
      <c r="B63" s="60" t="s">
        <v>202</v>
      </c>
      <c r="C63" s="59"/>
      <c r="D63" s="8"/>
      <c r="E63" s="221"/>
      <c r="F63" s="52"/>
    </row>
    <row r="64" spans="1:6" s="47" customFormat="1" ht="18" customHeight="1" x14ac:dyDescent="0.25">
      <c r="A64" s="174">
        <v>40602</v>
      </c>
      <c r="B64" s="48" t="s">
        <v>144</v>
      </c>
      <c r="C64" s="30" t="s">
        <v>356</v>
      </c>
      <c r="D64" s="4">
        <v>4040.5299199999999</v>
      </c>
      <c r="E64" s="2"/>
    </row>
    <row r="65" spans="1:9" s="47" customFormat="1" ht="21" customHeight="1" x14ac:dyDescent="0.25">
      <c r="A65" s="174" t="s">
        <v>189</v>
      </c>
      <c r="B65" s="48" t="s">
        <v>190</v>
      </c>
      <c r="C65" s="30" t="s">
        <v>358</v>
      </c>
      <c r="D65" s="4">
        <v>581.83630847999984</v>
      </c>
      <c r="E65" s="4"/>
    </row>
    <row r="66" spans="1:9" s="47" customFormat="1" ht="18" customHeight="1" x14ac:dyDescent="0.25">
      <c r="A66" s="176">
        <v>40530</v>
      </c>
      <c r="B66" s="48" t="s">
        <v>360</v>
      </c>
      <c r="C66" s="30" t="s">
        <v>101</v>
      </c>
      <c r="D66" s="4">
        <v>102403.19029247999</v>
      </c>
      <c r="E66" s="2">
        <v>176</v>
      </c>
    </row>
    <row r="67" spans="1:9" s="47" customFormat="1" ht="18" customHeight="1" x14ac:dyDescent="0.25">
      <c r="A67" s="174">
        <v>40450</v>
      </c>
      <c r="B67" s="48" t="s">
        <v>105</v>
      </c>
      <c r="C67" s="30" t="s">
        <v>101</v>
      </c>
      <c r="D67" s="4">
        <v>157501.14925117439</v>
      </c>
      <c r="E67" s="2">
        <v>289</v>
      </c>
    </row>
    <row r="68" spans="1:9" s="47" customFormat="1" ht="18" customHeight="1" x14ac:dyDescent="0.25">
      <c r="A68" s="174">
        <v>40455</v>
      </c>
      <c r="B68" s="48" t="s">
        <v>106</v>
      </c>
      <c r="C68" s="30" t="s">
        <v>357</v>
      </c>
      <c r="D68" s="4">
        <v>118583.33073592321</v>
      </c>
      <c r="E68" s="2">
        <v>42.1</v>
      </c>
    </row>
    <row r="69" spans="1:9" s="47" customFormat="1" ht="18" customHeight="1" x14ac:dyDescent="0.25">
      <c r="A69" s="174">
        <v>40460</v>
      </c>
      <c r="B69" s="48" t="s">
        <v>498</v>
      </c>
      <c r="C69" s="30" t="s">
        <v>101</v>
      </c>
      <c r="D69" s="4">
        <v>408255.1431168</v>
      </c>
      <c r="E69" s="2">
        <v>42.1</v>
      </c>
    </row>
    <row r="70" spans="1:9" s="47" customFormat="1" ht="21" customHeight="1" x14ac:dyDescent="0.25">
      <c r="A70" s="174">
        <v>40440</v>
      </c>
      <c r="B70" s="48" t="s">
        <v>102</v>
      </c>
      <c r="C70" s="30" t="s">
        <v>101</v>
      </c>
      <c r="D70" s="4">
        <v>31244.315182342078</v>
      </c>
      <c r="E70" s="2">
        <v>3.2219696220710574</v>
      </c>
    </row>
    <row r="71" spans="1:9" s="47" customFormat="1" ht="18" customHeight="1" x14ac:dyDescent="0.25">
      <c r="A71" s="219"/>
      <c r="B71" s="60" t="s">
        <v>229</v>
      </c>
      <c r="C71" s="59"/>
      <c r="D71" s="8"/>
      <c r="E71" s="221"/>
      <c r="F71" s="52"/>
    </row>
    <row r="72" spans="1:9" s="47" customFormat="1" ht="18" customHeight="1" x14ac:dyDescent="0.25">
      <c r="A72" s="174">
        <v>40465</v>
      </c>
      <c r="B72" s="48" t="s">
        <v>489</v>
      </c>
      <c r="C72" s="30" t="s">
        <v>356</v>
      </c>
      <c r="D72" s="4">
        <v>670.97498500000006</v>
      </c>
      <c r="E72" s="2"/>
    </row>
    <row r="73" spans="1:9" s="47" customFormat="1" ht="18" customHeight="1" x14ac:dyDescent="0.25">
      <c r="A73" s="174">
        <v>40430</v>
      </c>
      <c r="B73" s="48" t="s">
        <v>99</v>
      </c>
      <c r="C73" s="30" t="s">
        <v>357</v>
      </c>
      <c r="D73" s="4">
        <v>2760.6357535240504</v>
      </c>
      <c r="E73" s="2">
        <v>4.1143646413644621</v>
      </c>
    </row>
    <row r="74" spans="1:9" s="47" customFormat="1" ht="18" customHeight="1" thickBot="1" x14ac:dyDescent="0.3">
      <c r="A74" s="216"/>
      <c r="B74" s="24"/>
      <c r="C74" s="185"/>
      <c r="D74" s="36"/>
      <c r="E74" s="217"/>
      <c r="F74" s="46"/>
      <c r="G74" s="11"/>
    </row>
    <row r="75" spans="1:9" s="47" customFormat="1" ht="21" customHeight="1" x14ac:dyDescent="0.25">
      <c r="A75" s="213">
        <v>4</v>
      </c>
      <c r="B75" s="168" t="s">
        <v>8</v>
      </c>
      <c r="C75" s="168"/>
      <c r="D75" s="16"/>
      <c r="E75" s="214"/>
    </row>
    <row r="76" spans="1:9" s="47" customFormat="1" ht="18" customHeight="1" x14ac:dyDescent="0.25">
      <c r="A76" s="222"/>
      <c r="B76" s="6" t="s">
        <v>278</v>
      </c>
      <c r="C76" s="50"/>
      <c r="D76" s="50"/>
      <c r="E76" s="220"/>
      <c r="G76" s="49"/>
      <c r="H76" s="31"/>
      <c r="I76" s="5"/>
    </row>
    <row r="77" spans="1:9" s="47" customFormat="1" ht="18" customHeight="1" x14ac:dyDescent="0.25">
      <c r="A77" s="177">
        <v>42820</v>
      </c>
      <c r="B77" s="48" t="s">
        <v>128</v>
      </c>
      <c r="C77" s="30" t="s">
        <v>356</v>
      </c>
      <c r="D77" s="4">
        <v>131.32582500000001</v>
      </c>
      <c r="E77" s="4"/>
    </row>
    <row r="78" spans="1:9" s="47" customFormat="1" ht="18" customHeight="1" x14ac:dyDescent="0.25">
      <c r="A78" s="177">
        <v>42825</v>
      </c>
      <c r="B78" s="48" t="s">
        <v>129</v>
      </c>
      <c r="C78" s="30" t="s">
        <v>356</v>
      </c>
      <c r="D78" s="4">
        <v>23.703999999999997</v>
      </c>
      <c r="E78" s="4"/>
    </row>
    <row r="79" spans="1:9" s="47" customFormat="1" ht="18" customHeight="1" x14ac:dyDescent="0.25">
      <c r="A79" s="222"/>
      <c r="B79" s="6" t="s">
        <v>22</v>
      </c>
      <c r="C79" s="50"/>
      <c r="D79" s="50"/>
      <c r="E79" s="220"/>
      <c r="G79" s="49"/>
      <c r="H79" s="31"/>
      <c r="I79" s="5"/>
    </row>
    <row r="80" spans="1:9" s="47" customFormat="1" ht="18" customHeight="1" x14ac:dyDescent="0.25">
      <c r="A80" s="177">
        <v>41332</v>
      </c>
      <c r="B80" s="48" t="s">
        <v>108</v>
      </c>
      <c r="C80" s="30" t="s">
        <v>115</v>
      </c>
      <c r="D80" s="4">
        <v>1194</v>
      </c>
      <c r="E80" s="4"/>
    </row>
    <row r="81" spans="1:11" s="47" customFormat="1" ht="18" customHeight="1" x14ac:dyDescent="0.25">
      <c r="A81" s="177">
        <v>41334</v>
      </c>
      <c r="B81" s="48" t="s">
        <v>109</v>
      </c>
      <c r="C81" s="30" t="s">
        <v>115</v>
      </c>
      <c r="D81" s="4">
        <v>627.15589999999997</v>
      </c>
      <c r="E81" s="4"/>
    </row>
    <row r="82" spans="1:11" s="47" customFormat="1" ht="18" customHeight="1" x14ac:dyDescent="0.25">
      <c r="A82" s="177">
        <v>42480</v>
      </c>
      <c r="B82" s="48" t="s">
        <v>131</v>
      </c>
      <c r="C82" s="30" t="s">
        <v>353</v>
      </c>
      <c r="D82" s="4">
        <v>978.35886299999993</v>
      </c>
      <c r="E82" s="4"/>
    </row>
    <row r="83" spans="1:11" s="47" customFormat="1" ht="18" customHeight="1" x14ac:dyDescent="0.25">
      <c r="A83" s="174">
        <v>41211</v>
      </c>
      <c r="B83" s="48" t="s">
        <v>146</v>
      </c>
      <c r="C83" s="30" t="s">
        <v>115</v>
      </c>
      <c r="D83" s="4">
        <v>3180</v>
      </c>
      <c r="E83" s="2"/>
    </row>
    <row r="84" spans="1:11" s="47" customFormat="1" ht="18" customHeight="1" x14ac:dyDescent="0.25">
      <c r="A84" s="177">
        <v>41210</v>
      </c>
      <c r="B84" s="48" t="s">
        <v>145</v>
      </c>
      <c r="C84" s="30" t="s">
        <v>115</v>
      </c>
      <c r="D84" s="4">
        <v>1900</v>
      </c>
      <c r="E84" s="4"/>
    </row>
    <row r="85" spans="1:11" s="47" customFormat="1" ht="18" customHeight="1" x14ac:dyDescent="0.25">
      <c r="A85" s="177">
        <v>41326</v>
      </c>
      <c r="B85" s="48" t="s">
        <v>148</v>
      </c>
      <c r="C85" s="30" t="s">
        <v>115</v>
      </c>
      <c r="D85" s="4">
        <v>87</v>
      </c>
      <c r="E85" s="4"/>
    </row>
    <row r="86" spans="1:11" s="47" customFormat="1" ht="18" customHeight="1" x14ac:dyDescent="0.3">
      <c r="A86" s="174">
        <v>41341</v>
      </c>
      <c r="B86" s="48" t="s">
        <v>111</v>
      </c>
      <c r="C86" s="30" t="s">
        <v>115</v>
      </c>
      <c r="D86" s="4">
        <v>1970</v>
      </c>
      <c r="E86" s="2"/>
      <c r="G86" s="29"/>
      <c r="H86" s="29"/>
      <c r="I86" s="29"/>
      <c r="J86" s="29"/>
      <c r="K86" s="29"/>
    </row>
    <row r="87" spans="1:11" s="47" customFormat="1" ht="18" customHeight="1" x14ac:dyDescent="0.25">
      <c r="A87" s="177">
        <v>41339</v>
      </c>
      <c r="B87" s="48" t="s">
        <v>110</v>
      </c>
      <c r="C87" s="30" t="s">
        <v>115</v>
      </c>
      <c r="D87" s="4">
        <v>2910</v>
      </c>
      <c r="E87" s="4"/>
    </row>
    <row r="88" spans="1:11" s="47" customFormat="1" ht="18" customHeight="1" x14ac:dyDescent="0.25">
      <c r="A88" s="174">
        <v>2003103</v>
      </c>
      <c r="B88" s="48" t="s">
        <v>361</v>
      </c>
      <c r="C88" s="30" t="s">
        <v>209</v>
      </c>
      <c r="D88" s="4">
        <v>17</v>
      </c>
      <c r="E88" s="2"/>
    </row>
    <row r="89" spans="1:11" s="47" customFormat="1" ht="18" customHeight="1" x14ac:dyDescent="0.25">
      <c r="A89" s="174">
        <v>2003115</v>
      </c>
      <c r="B89" s="48" t="s">
        <v>362</v>
      </c>
      <c r="C89" s="30" t="s">
        <v>209</v>
      </c>
      <c r="D89" s="4">
        <v>2</v>
      </c>
      <c r="E89" s="2"/>
    </row>
    <row r="90" spans="1:11" s="47" customFormat="1" ht="18" customHeight="1" x14ac:dyDescent="0.3">
      <c r="A90" s="174">
        <v>2003107</v>
      </c>
      <c r="B90" s="48" t="s">
        <v>363</v>
      </c>
      <c r="C90" s="30" t="s">
        <v>209</v>
      </c>
      <c r="D90" s="4">
        <v>1</v>
      </c>
      <c r="E90" s="2"/>
      <c r="G90" s="29"/>
      <c r="H90" s="29"/>
      <c r="I90" s="29"/>
      <c r="J90" s="29"/>
      <c r="K90" s="29"/>
    </row>
    <row r="91" spans="1:11" s="47" customFormat="1" ht="18" customHeight="1" x14ac:dyDescent="0.25">
      <c r="A91" s="177">
        <v>2003111</v>
      </c>
      <c r="B91" s="48" t="s">
        <v>364</v>
      </c>
      <c r="C91" s="30" t="s">
        <v>209</v>
      </c>
      <c r="D91" s="4">
        <v>7</v>
      </c>
      <c r="E91" s="4"/>
    </row>
    <row r="92" spans="1:11" s="47" customFormat="1" ht="18" customHeight="1" x14ac:dyDescent="0.25">
      <c r="A92" s="174">
        <v>2003123</v>
      </c>
      <c r="B92" s="48" t="s">
        <v>365</v>
      </c>
      <c r="C92" s="30" t="s">
        <v>209</v>
      </c>
      <c r="D92" s="4">
        <v>1</v>
      </c>
      <c r="E92" s="2"/>
    </row>
    <row r="93" spans="1:11" s="47" customFormat="1" ht="18" customHeight="1" x14ac:dyDescent="0.25">
      <c r="A93" s="174">
        <v>2003389</v>
      </c>
      <c r="B93" s="48" t="s">
        <v>366</v>
      </c>
      <c r="C93" s="30" t="s">
        <v>367</v>
      </c>
      <c r="D93" s="4">
        <v>125</v>
      </c>
      <c r="E93" s="2"/>
    </row>
    <row r="94" spans="1:11" s="47" customFormat="1" ht="18" customHeight="1" x14ac:dyDescent="0.3">
      <c r="A94" s="174">
        <v>2003393</v>
      </c>
      <c r="B94" s="48" t="s">
        <v>368</v>
      </c>
      <c r="C94" s="30" t="s">
        <v>367</v>
      </c>
      <c r="D94" s="4">
        <v>8</v>
      </c>
      <c r="E94" s="2"/>
      <c r="G94" s="29"/>
      <c r="H94" s="29"/>
      <c r="I94" s="29"/>
      <c r="J94" s="29"/>
      <c r="K94" s="29"/>
    </row>
    <row r="95" spans="1:11" s="47" customFormat="1" ht="18" customHeight="1" x14ac:dyDescent="0.25">
      <c r="A95" s="177">
        <v>2003407</v>
      </c>
      <c r="B95" s="48" t="s">
        <v>369</v>
      </c>
      <c r="C95" s="30" t="s">
        <v>367</v>
      </c>
      <c r="D95" s="4">
        <v>99</v>
      </c>
      <c r="E95" s="4"/>
    </row>
    <row r="96" spans="1:11" s="47" customFormat="1" ht="18" customHeight="1" x14ac:dyDescent="0.25">
      <c r="A96" s="174">
        <v>2003245</v>
      </c>
      <c r="B96" s="48" t="s">
        <v>370</v>
      </c>
      <c r="C96" s="30" t="s">
        <v>209</v>
      </c>
      <c r="D96" s="4">
        <v>13</v>
      </c>
      <c r="E96" s="2"/>
    </row>
    <row r="97" spans="1:11" s="47" customFormat="1" ht="18" customHeight="1" x14ac:dyDescent="0.25">
      <c r="A97" s="174">
        <v>2003241</v>
      </c>
      <c r="B97" s="48" t="s">
        <v>371</v>
      </c>
      <c r="C97" s="30" t="s">
        <v>209</v>
      </c>
      <c r="D97" s="4">
        <v>1</v>
      </c>
      <c r="E97" s="2"/>
    </row>
    <row r="98" spans="1:11" s="47" customFormat="1" ht="18" customHeight="1" x14ac:dyDescent="0.3">
      <c r="A98" s="174">
        <v>2003233</v>
      </c>
      <c r="B98" s="48" t="s">
        <v>372</v>
      </c>
      <c r="C98" s="30" t="s">
        <v>209</v>
      </c>
      <c r="D98" s="4">
        <v>9</v>
      </c>
      <c r="E98" s="2"/>
      <c r="G98" s="29"/>
      <c r="H98" s="29"/>
      <c r="I98" s="29"/>
      <c r="J98" s="29"/>
      <c r="K98" s="29"/>
    </row>
    <row r="99" spans="1:11" s="47" customFormat="1" ht="18" customHeight="1" x14ac:dyDescent="0.25">
      <c r="A99" s="177">
        <v>2003177</v>
      </c>
      <c r="B99" s="48" t="s">
        <v>373</v>
      </c>
      <c r="C99" s="30" t="s">
        <v>209</v>
      </c>
      <c r="D99" s="4">
        <v>8</v>
      </c>
      <c r="E99" s="4"/>
    </row>
    <row r="100" spans="1:11" s="47" customFormat="1" ht="18" customHeight="1" x14ac:dyDescent="0.25">
      <c r="A100" s="174">
        <v>2003175</v>
      </c>
      <c r="B100" s="48" t="s">
        <v>374</v>
      </c>
      <c r="C100" s="30" t="s">
        <v>209</v>
      </c>
      <c r="D100" s="4">
        <v>1</v>
      </c>
      <c r="E100" s="2"/>
    </row>
    <row r="101" spans="1:11" s="47" customFormat="1" ht="18" customHeight="1" x14ac:dyDescent="0.25">
      <c r="A101" s="174">
        <v>2003205</v>
      </c>
      <c r="B101" s="48" t="s">
        <v>375</v>
      </c>
      <c r="C101" s="30" t="s">
        <v>209</v>
      </c>
      <c r="D101" s="4">
        <v>7</v>
      </c>
      <c r="E101" s="2"/>
    </row>
    <row r="102" spans="1:11" s="47" customFormat="1" ht="18" customHeight="1" x14ac:dyDescent="0.25">
      <c r="A102" s="222"/>
      <c r="B102" s="6" t="s">
        <v>207</v>
      </c>
      <c r="C102" s="50"/>
      <c r="D102" s="50"/>
      <c r="E102" s="220"/>
      <c r="G102" s="49"/>
      <c r="H102" s="31"/>
      <c r="I102" s="5"/>
    </row>
    <row r="103" spans="1:11" s="47" customFormat="1" ht="18" customHeight="1" x14ac:dyDescent="0.3">
      <c r="A103" s="174">
        <v>41309</v>
      </c>
      <c r="B103" s="48" t="s">
        <v>107</v>
      </c>
      <c r="C103" s="30" t="s">
        <v>115</v>
      </c>
      <c r="D103" s="4">
        <v>5480</v>
      </c>
      <c r="E103" s="2"/>
      <c r="G103" s="29"/>
      <c r="H103" s="29"/>
      <c r="I103" s="29"/>
      <c r="J103" s="29"/>
      <c r="K103" s="29"/>
    </row>
    <row r="104" spans="1:11" s="47" customFormat="1" ht="18" customHeight="1" x14ac:dyDescent="0.3">
      <c r="A104" s="174">
        <v>41455</v>
      </c>
      <c r="B104" s="48" t="s">
        <v>113</v>
      </c>
      <c r="C104" s="30" t="s">
        <v>224</v>
      </c>
      <c r="D104" s="4">
        <v>20</v>
      </c>
      <c r="E104" s="2"/>
      <c r="G104" s="29"/>
      <c r="H104" s="29"/>
      <c r="I104" s="29"/>
      <c r="J104" s="29"/>
      <c r="K104" s="29"/>
    </row>
    <row r="105" spans="1:11" s="47" customFormat="1" ht="18" customHeight="1" x14ac:dyDescent="0.3">
      <c r="A105" s="174">
        <v>47023</v>
      </c>
      <c r="B105" s="48" t="s">
        <v>114</v>
      </c>
      <c r="C105" s="30" t="s">
        <v>356</v>
      </c>
      <c r="D105" s="4">
        <v>4110</v>
      </c>
      <c r="E105" s="2"/>
      <c r="G105" s="29"/>
      <c r="H105" s="29"/>
      <c r="I105" s="29"/>
      <c r="J105" s="29"/>
      <c r="K105" s="29"/>
    </row>
    <row r="106" spans="1:11" s="47" customFormat="1" ht="18" customHeight="1" x14ac:dyDescent="0.3">
      <c r="A106" s="175">
        <v>45575</v>
      </c>
      <c r="B106" s="48" t="s">
        <v>133</v>
      </c>
      <c r="C106" s="30" t="s">
        <v>353</v>
      </c>
      <c r="D106" s="4">
        <v>2598.75</v>
      </c>
      <c r="E106" s="2"/>
      <c r="G106" s="29"/>
      <c r="H106" s="29"/>
      <c r="I106" s="29"/>
      <c r="J106" s="29"/>
      <c r="K106" s="29"/>
    </row>
    <row r="107" spans="1:11" s="47" customFormat="1" ht="18" customHeight="1" x14ac:dyDescent="0.3">
      <c r="A107" s="175">
        <v>41302</v>
      </c>
      <c r="B107" s="48" t="s">
        <v>147</v>
      </c>
      <c r="C107" s="30" t="s">
        <v>356</v>
      </c>
      <c r="D107" s="4">
        <v>1740</v>
      </c>
      <c r="E107" s="2"/>
      <c r="G107" s="29"/>
      <c r="H107" s="29"/>
      <c r="I107" s="29"/>
      <c r="J107" s="29"/>
      <c r="K107" s="29"/>
    </row>
    <row r="108" spans="1:11" s="47" customFormat="1" ht="18" customHeight="1" x14ac:dyDescent="0.3">
      <c r="A108" s="175">
        <v>2003868</v>
      </c>
      <c r="B108" s="48" t="s">
        <v>376</v>
      </c>
      <c r="C108" s="30" t="s">
        <v>377</v>
      </c>
      <c r="D108" s="4">
        <v>435</v>
      </c>
      <c r="E108" s="2"/>
      <c r="G108" s="29"/>
      <c r="H108" s="29"/>
      <c r="I108" s="29"/>
      <c r="J108" s="29"/>
      <c r="K108" s="29"/>
    </row>
    <row r="109" spans="1:11" s="26" customFormat="1" ht="18" customHeight="1" x14ac:dyDescent="0.25">
      <c r="A109" s="223"/>
      <c r="B109" s="25" t="s">
        <v>74</v>
      </c>
      <c r="C109" s="50"/>
      <c r="D109" s="61"/>
      <c r="E109" s="224"/>
    </row>
    <row r="110" spans="1:11" s="26" customFormat="1" ht="18" customHeight="1" x14ac:dyDescent="0.25">
      <c r="A110" s="175">
        <v>40436</v>
      </c>
      <c r="B110" s="48" t="s">
        <v>137</v>
      </c>
      <c r="C110" s="30" t="s">
        <v>357</v>
      </c>
      <c r="D110" s="64">
        <v>3447.0856004739999</v>
      </c>
      <c r="E110" s="2">
        <v>2.9</v>
      </c>
    </row>
    <row r="111" spans="1:11" s="26" customFormat="1" ht="18" customHeight="1" x14ac:dyDescent="0.25">
      <c r="A111" s="175">
        <v>40455</v>
      </c>
      <c r="B111" s="48" t="s">
        <v>378</v>
      </c>
      <c r="C111" s="30" t="s">
        <v>357</v>
      </c>
      <c r="D111" s="64">
        <v>6978.9984526707294</v>
      </c>
      <c r="E111" s="2">
        <v>9.9499999999999993</v>
      </c>
    </row>
    <row r="112" spans="1:11" s="26" customFormat="1" ht="18" customHeight="1" x14ac:dyDescent="0.25">
      <c r="A112" s="175">
        <v>40455</v>
      </c>
      <c r="B112" s="48" t="s">
        <v>379</v>
      </c>
      <c r="C112" s="30" t="s">
        <v>357</v>
      </c>
      <c r="D112" s="64">
        <v>239027.74136255664</v>
      </c>
      <c r="E112" s="2">
        <v>42.1</v>
      </c>
    </row>
    <row r="113" spans="1:9" s="26" customFormat="1" ht="18" customHeight="1" x14ac:dyDescent="0.25">
      <c r="A113" s="175">
        <v>40445</v>
      </c>
      <c r="B113" s="48" t="s">
        <v>103</v>
      </c>
      <c r="C113" s="30" t="s">
        <v>357</v>
      </c>
      <c r="D113" s="64">
        <v>14472.906800749999</v>
      </c>
      <c r="E113" s="2">
        <v>2.9</v>
      </c>
    </row>
    <row r="114" spans="1:9" s="26" customFormat="1" ht="18" customHeight="1" x14ac:dyDescent="0.25">
      <c r="A114" s="175">
        <v>40450</v>
      </c>
      <c r="B114" s="48" t="s">
        <v>105</v>
      </c>
      <c r="C114" s="30" t="s">
        <v>101</v>
      </c>
      <c r="D114" s="64">
        <v>123712.45056551525</v>
      </c>
      <c r="E114" s="2">
        <v>286</v>
      </c>
    </row>
    <row r="115" spans="1:9" s="26" customFormat="1" ht="18" customHeight="1" x14ac:dyDescent="0.25">
      <c r="A115" s="175">
        <v>40449</v>
      </c>
      <c r="B115" s="48" t="s">
        <v>104</v>
      </c>
      <c r="C115" s="30" t="s">
        <v>101</v>
      </c>
      <c r="D115" s="64">
        <v>6.6411721149999992E-2</v>
      </c>
      <c r="E115" s="2">
        <v>2.9</v>
      </c>
    </row>
    <row r="116" spans="1:9" s="47" customFormat="1" ht="18" customHeight="1" thickBot="1" x14ac:dyDescent="0.3">
      <c r="A116" s="216"/>
      <c r="B116" s="24"/>
      <c r="C116" s="185"/>
      <c r="D116" s="36"/>
      <c r="E116" s="217"/>
      <c r="F116" s="46"/>
      <c r="G116" s="11"/>
    </row>
    <row r="117" spans="1:9" s="26" customFormat="1" ht="21" customHeight="1" x14ac:dyDescent="0.25">
      <c r="A117" s="225">
        <v>5</v>
      </c>
      <c r="B117" s="169" t="s">
        <v>123</v>
      </c>
      <c r="C117" s="169"/>
      <c r="D117" s="67"/>
      <c r="E117" s="226"/>
    </row>
    <row r="118" spans="1:9" s="26" customFormat="1" ht="18" customHeight="1" x14ac:dyDescent="0.25">
      <c r="A118" s="222"/>
      <c r="B118" s="25" t="s">
        <v>228</v>
      </c>
      <c r="C118" s="50"/>
      <c r="D118" s="50"/>
      <c r="E118" s="224"/>
      <c r="G118" s="49"/>
      <c r="H118" s="69"/>
      <c r="I118" s="70"/>
    </row>
    <row r="119" spans="1:9" s="26" customFormat="1" ht="18" customHeight="1" x14ac:dyDescent="0.25">
      <c r="A119" s="178">
        <v>47023</v>
      </c>
      <c r="B119" s="48" t="s">
        <v>114</v>
      </c>
      <c r="C119" s="30" t="s">
        <v>356</v>
      </c>
      <c r="D119" s="64">
        <v>1370.1689999999999</v>
      </c>
      <c r="E119" s="64"/>
    </row>
    <row r="120" spans="1:9" s="26" customFormat="1" ht="18" customHeight="1" x14ac:dyDescent="0.25">
      <c r="A120" s="178">
        <v>47027</v>
      </c>
      <c r="B120" s="48" t="s">
        <v>130</v>
      </c>
      <c r="C120" s="30" t="s">
        <v>356</v>
      </c>
      <c r="D120" s="64">
        <v>152.24099999999999</v>
      </c>
      <c r="E120" s="64"/>
    </row>
    <row r="121" spans="1:9" s="26" customFormat="1" ht="18" customHeight="1" x14ac:dyDescent="0.25">
      <c r="A121" s="178">
        <v>45430</v>
      </c>
      <c r="B121" s="48" t="s">
        <v>132</v>
      </c>
      <c r="C121" s="30" t="s">
        <v>356</v>
      </c>
      <c r="D121" s="64">
        <v>516.31999999999994</v>
      </c>
      <c r="E121" s="64"/>
    </row>
    <row r="122" spans="1:9" s="26" customFormat="1" ht="18" customHeight="1" x14ac:dyDescent="0.25">
      <c r="A122" s="222"/>
      <c r="B122" s="25" t="s">
        <v>232</v>
      </c>
      <c r="C122" s="50"/>
      <c r="D122" s="50"/>
      <c r="E122" s="224"/>
      <c r="G122" s="49"/>
      <c r="H122" s="69"/>
      <c r="I122" s="70"/>
    </row>
    <row r="123" spans="1:9" s="26" customFormat="1" ht="18" customHeight="1" x14ac:dyDescent="0.25">
      <c r="A123" s="178">
        <v>41816</v>
      </c>
      <c r="B123" s="48" t="s">
        <v>124</v>
      </c>
      <c r="C123" s="30" t="s">
        <v>115</v>
      </c>
      <c r="D123" s="64">
        <v>124</v>
      </c>
      <c r="E123" s="64"/>
    </row>
    <row r="124" spans="1:9" s="26" customFormat="1" ht="18" customHeight="1" x14ac:dyDescent="0.25">
      <c r="A124" s="178">
        <v>41821</v>
      </c>
      <c r="B124" s="48" t="s">
        <v>125</v>
      </c>
      <c r="C124" s="30" t="s">
        <v>115</v>
      </c>
      <c r="D124" s="64">
        <v>20</v>
      </c>
      <c r="E124" s="64"/>
    </row>
    <row r="125" spans="1:9" s="26" customFormat="1" ht="18" customHeight="1" x14ac:dyDescent="0.25">
      <c r="A125" s="178">
        <v>804205</v>
      </c>
      <c r="B125" s="48" t="s">
        <v>380</v>
      </c>
      <c r="C125" s="30" t="s">
        <v>367</v>
      </c>
      <c r="D125" s="64">
        <v>21</v>
      </c>
      <c r="E125" s="64"/>
    </row>
    <row r="126" spans="1:9" s="26" customFormat="1" ht="18" customHeight="1" x14ac:dyDescent="0.25">
      <c r="A126" s="178">
        <v>804311</v>
      </c>
      <c r="B126" s="48" t="s">
        <v>381</v>
      </c>
      <c r="C126" s="30" t="s">
        <v>367</v>
      </c>
      <c r="D126" s="64">
        <v>49</v>
      </c>
      <c r="E126" s="64"/>
    </row>
    <row r="127" spans="1:9" s="26" customFormat="1" ht="18" customHeight="1" x14ac:dyDescent="0.25">
      <c r="A127" s="178">
        <v>41856</v>
      </c>
      <c r="B127" s="48" t="s">
        <v>126</v>
      </c>
      <c r="C127" s="30" t="s">
        <v>224</v>
      </c>
      <c r="D127" s="64">
        <v>1</v>
      </c>
      <c r="E127" s="64"/>
    </row>
    <row r="128" spans="1:9" s="26" customFormat="1" ht="18" customHeight="1" x14ac:dyDescent="0.25">
      <c r="A128" s="178">
        <v>804397</v>
      </c>
      <c r="B128" s="48" t="s">
        <v>382</v>
      </c>
      <c r="C128" s="30" t="s">
        <v>209</v>
      </c>
      <c r="D128" s="64">
        <v>3</v>
      </c>
      <c r="E128" s="64"/>
    </row>
    <row r="129" spans="1:11" s="26" customFormat="1" ht="18" customHeight="1" x14ac:dyDescent="0.25">
      <c r="A129" s="175">
        <v>41861</v>
      </c>
      <c r="B129" s="48" t="s">
        <v>127</v>
      </c>
      <c r="C129" s="30" t="s">
        <v>224</v>
      </c>
      <c r="D129" s="64">
        <v>2</v>
      </c>
      <c r="E129" s="2"/>
    </row>
    <row r="130" spans="1:11" s="26" customFormat="1" ht="18" customHeight="1" x14ac:dyDescent="0.25">
      <c r="A130" s="175">
        <v>804273</v>
      </c>
      <c r="B130" s="48" t="s">
        <v>383</v>
      </c>
      <c r="C130" s="30" t="s">
        <v>209</v>
      </c>
      <c r="D130" s="64">
        <v>2</v>
      </c>
      <c r="E130" s="2"/>
    </row>
    <row r="131" spans="1:11" s="26" customFormat="1" ht="18" customHeight="1" x14ac:dyDescent="0.25">
      <c r="A131" s="175">
        <v>804357</v>
      </c>
      <c r="B131" s="48" t="s">
        <v>384</v>
      </c>
      <c r="C131" s="30" t="s">
        <v>209</v>
      </c>
      <c r="D131" s="64">
        <v>2</v>
      </c>
      <c r="E131" s="2"/>
    </row>
    <row r="132" spans="1:11" s="26" customFormat="1" ht="18" customHeight="1" x14ac:dyDescent="0.25">
      <c r="A132" s="175">
        <v>41347</v>
      </c>
      <c r="B132" s="48" t="s">
        <v>112</v>
      </c>
      <c r="C132" s="30" t="s">
        <v>224</v>
      </c>
      <c r="D132" s="64">
        <v>1</v>
      </c>
      <c r="E132" s="2"/>
    </row>
    <row r="133" spans="1:11" s="26" customFormat="1" ht="27.6" x14ac:dyDescent="0.25">
      <c r="A133" s="175">
        <v>2003489</v>
      </c>
      <c r="B133" s="48" t="s">
        <v>385</v>
      </c>
      <c r="C133" s="30" t="s">
        <v>209</v>
      </c>
      <c r="D133" s="64">
        <v>1</v>
      </c>
      <c r="E133" s="2"/>
    </row>
    <row r="134" spans="1:11" s="26" customFormat="1" ht="27.6" x14ac:dyDescent="0.3">
      <c r="A134" s="175">
        <v>2003505</v>
      </c>
      <c r="B134" s="48" t="s">
        <v>386</v>
      </c>
      <c r="C134" s="30" t="s">
        <v>209</v>
      </c>
      <c r="D134" s="64">
        <v>1</v>
      </c>
      <c r="E134" s="2"/>
      <c r="G134" s="29"/>
      <c r="H134" s="29"/>
      <c r="I134" s="29"/>
      <c r="J134" s="29"/>
      <c r="K134" s="29"/>
    </row>
    <row r="135" spans="1:11" s="26" customFormat="1" ht="18" customHeight="1" x14ac:dyDescent="0.25">
      <c r="A135" s="178">
        <v>47023</v>
      </c>
      <c r="B135" s="48" t="s">
        <v>114</v>
      </c>
      <c r="C135" s="30" t="s">
        <v>356</v>
      </c>
      <c r="D135" s="64">
        <v>71</v>
      </c>
      <c r="E135" s="64"/>
    </row>
    <row r="136" spans="1:11" s="26" customFormat="1" ht="18" customHeight="1" x14ac:dyDescent="0.25">
      <c r="A136" s="178">
        <v>45430</v>
      </c>
      <c r="B136" s="48" t="s">
        <v>132</v>
      </c>
      <c r="C136" s="30" t="s">
        <v>356</v>
      </c>
      <c r="D136" s="64">
        <v>22</v>
      </c>
      <c r="E136" s="64"/>
    </row>
    <row r="137" spans="1:11" s="26" customFormat="1" ht="18" customHeight="1" x14ac:dyDescent="0.25">
      <c r="A137" s="178">
        <v>2003457</v>
      </c>
      <c r="B137" s="48" t="s">
        <v>387</v>
      </c>
      <c r="C137" s="30" t="s">
        <v>209</v>
      </c>
      <c r="D137" s="64">
        <v>4</v>
      </c>
      <c r="E137" s="64"/>
    </row>
    <row r="138" spans="1:11" s="26" customFormat="1" ht="18" customHeight="1" x14ac:dyDescent="0.25">
      <c r="A138" s="178">
        <v>2003459</v>
      </c>
      <c r="B138" s="48" t="s">
        <v>388</v>
      </c>
      <c r="C138" s="30" t="s">
        <v>209</v>
      </c>
      <c r="D138" s="64">
        <v>1</v>
      </c>
      <c r="E138" s="64"/>
    </row>
    <row r="139" spans="1:11" s="26" customFormat="1" ht="18" customHeight="1" x14ac:dyDescent="0.25">
      <c r="A139" s="178">
        <v>2003469</v>
      </c>
      <c r="B139" s="48" t="s">
        <v>389</v>
      </c>
      <c r="C139" s="30" t="s">
        <v>209</v>
      </c>
      <c r="D139" s="64">
        <v>1</v>
      </c>
      <c r="E139" s="64"/>
    </row>
    <row r="140" spans="1:11" s="26" customFormat="1" ht="27.6" x14ac:dyDescent="0.25">
      <c r="A140" s="178">
        <v>705201</v>
      </c>
      <c r="B140" s="48" t="s">
        <v>390</v>
      </c>
      <c r="C140" s="30" t="s">
        <v>367</v>
      </c>
      <c r="D140" s="64">
        <v>27</v>
      </c>
      <c r="E140" s="64"/>
    </row>
    <row r="141" spans="1:11" s="26" customFormat="1" ht="18" customHeight="1" x14ac:dyDescent="0.25">
      <c r="A141" s="178">
        <v>705243</v>
      </c>
      <c r="B141" s="48" t="s">
        <v>391</v>
      </c>
      <c r="C141" s="30" t="s">
        <v>209</v>
      </c>
      <c r="D141" s="64">
        <v>2</v>
      </c>
      <c r="E141" s="64"/>
    </row>
    <row r="142" spans="1:11" s="26" customFormat="1" ht="18" customHeight="1" x14ac:dyDescent="0.25">
      <c r="A142" s="223"/>
      <c r="B142" s="25" t="s">
        <v>74</v>
      </c>
      <c r="C142" s="50"/>
      <c r="D142" s="61"/>
      <c r="E142" s="224"/>
    </row>
    <row r="143" spans="1:11" s="26" customFormat="1" ht="18" customHeight="1" x14ac:dyDescent="0.25">
      <c r="A143" s="175">
        <v>40438</v>
      </c>
      <c r="B143" s="48" t="s">
        <v>138</v>
      </c>
      <c r="C143" s="30" t="s">
        <v>101</v>
      </c>
      <c r="D143" s="64">
        <v>1449.2132879999999</v>
      </c>
      <c r="E143" s="2">
        <v>2.9</v>
      </c>
    </row>
    <row r="144" spans="1:11" s="26" customFormat="1" ht="18" customHeight="1" x14ac:dyDescent="0.25">
      <c r="A144" s="175">
        <v>40436</v>
      </c>
      <c r="B144" s="48" t="s">
        <v>137</v>
      </c>
      <c r="C144" s="30" t="s">
        <v>357</v>
      </c>
      <c r="D144" s="64">
        <v>923.89098999999976</v>
      </c>
      <c r="E144" s="2">
        <v>2.9</v>
      </c>
    </row>
    <row r="145" spans="1:7" s="26" customFormat="1" ht="18" customHeight="1" x14ac:dyDescent="0.25">
      <c r="A145" s="175">
        <v>40455</v>
      </c>
      <c r="B145" s="48" t="s">
        <v>378</v>
      </c>
      <c r="C145" s="30" t="s">
        <v>357</v>
      </c>
      <c r="D145" s="64">
        <v>2066.0548095075997</v>
      </c>
      <c r="E145" s="2">
        <v>9.9499999999999993</v>
      </c>
    </row>
    <row r="146" spans="1:7" s="26" customFormat="1" ht="18" customHeight="1" x14ac:dyDescent="0.25">
      <c r="A146" s="175">
        <v>40455</v>
      </c>
      <c r="B146" s="48" t="s">
        <v>379</v>
      </c>
      <c r="C146" s="30" t="s">
        <v>357</v>
      </c>
      <c r="D146" s="64">
        <v>12738.3924537968</v>
      </c>
      <c r="E146" s="2">
        <v>42.1</v>
      </c>
    </row>
    <row r="147" spans="1:7" s="26" customFormat="1" ht="18" customHeight="1" x14ac:dyDescent="0.25">
      <c r="A147" s="175">
        <v>40445</v>
      </c>
      <c r="B147" s="48" t="s">
        <v>103</v>
      </c>
      <c r="C147" s="30" t="s">
        <v>357</v>
      </c>
      <c r="D147" s="64">
        <v>366.15329529999997</v>
      </c>
      <c r="E147" s="2">
        <v>2.9</v>
      </c>
    </row>
    <row r="148" spans="1:7" s="26" customFormat="1" ht="18" customHeight="1" x14ac:dyDescent="0.25">
      <c r="A148" s="175">
        <v>40450</v>
      </c>
      <c r="B148" s="48" t="s">
        <v>105</v>
      </c>
      <c r="C148" s="30" t="s">
        <v>101</v>
      </c>
      <c r="D148" s="64">
        <v>32652.959286138044</v>
      </c>
      <c r="E148" s="2">
        <v>286</v>
      </c>
    </row>
    <row r="149" spans="1:7" s="26" customFormat="1" ht="18" customHeight="1" x14ac:dyDescent="0.25">
      <c r="A149" s="175">
        <v>40449</v>
      </c>
      <c r="B149" s="48" t="s">
        <v>104</v>
      </c>
      <c r="C149" s="30" t="s">
        <v>101</v>
      </c>
      <c r="D149" s="64">
        <v>12.53483078615</v>
      </c>
      <c r="E149" s="2">
        <v>2.9</v>
      </c>
    </row>
    <row r="150" spans="1:7" s="26" customFormat="1" ht="18" customHeight="1" x14ac:dyDescent="0.25">
      <c r="A150" s="175">
        <v>40451</v>
      </c>
      <c r="B150" s="48" t="s">
        <v>139</v>
      </c>
      <c r="C150" s="30" t="s">
        <v>101</v>
      </c>
      <c r="D150" s="64">
        <v>146.180082</v>
      </c>
      <c r="E150" s="2">
        <v>20</v>
      </c>
    </row>
    <row r="151" spans="1:7" s="26" customFormat="1" ht="21" customHeight="1" x14ac:dyDescent="0.25">
      <c r="A151" s="175">
        <v>47050</v>
      </c>
      <c r="B151" s="48" t="s">
        <v>142</v>
      </c>
      <c r="C151" s="30" t="s">
        <v>101</v>
      </c>
      <c r="D151" s="64">
        <v>21.196111890000001</v>
      </c>
      <c r="E151" s="2">
        <v>2.9</v>
      </c>
      <c r="F151" s="72"/>
    </row>
    <row r="152" spans="1:7" s="26" customFormat="1" ht="18" customHeight="1" thickBot="1" x14ac:dyDescent="0.3">
      <c r="A152" s="227"/>
      <c r="B152" s="74"/>
      <c r="C152" s="186"/>
      <c r="D152" s="75"/>
      <c r="E152" s="228"/>
      <c r="F152" s="46"/>
      <c r="G152" s="11"/>
    </row>
    <row r="153" spans="1:7" s="47" customFormat="1" ht="21" customHeight="1" x14ac:dyDescent="0.25">
      <c r="A153" s="213">
        <v>6</v>
      </c>
      <c r="B153" s="168" t="s">
        <v>233</v>
      </c>
      <c r="C153" s="168"/>
      <c r="D153" s="16"/>
      <c r="E153" s="214"/>
    </row>
    <row r="154" spans="1:7" s="47" customFormat="1" ht="18" customHeight="1" x14ac:dyDescent="0.25">
      <c r="A154" s="229"/>
      <c r="B154" s="25" t="s">
        <v>234</v>
      </c>
      <c r="C154" s="50"/>
      <c r="D154" s="61"/>
      <c r="E154" s="220"/>
    </row>
    <row r="155" spans="1:7" s="47" customFormat="1" ht="18" customHeight="1" x14ac:dyDescent="0.25">
      <c r="A155" s="229"/>
      <c r="B155" s="78" t="s">
        <v>235</v>
      </c>
      <c r="C155" s="50"/>
      <c r="D155" s="61"/>
      <c r="E155" s="220"/>
    </row>
    <row r="156" spans="1:7" s="47" customFormat="1" ht="18" customHeight="1" x14ac:dyDescent="0.25">
      <c r="A156" s="174">
        <v>45010</v>
      </c>
      <c r="B156" s="48" t="s">
        <v>134</v>
      </c>
      <c r="C156" s="30" t="s">
        <v>356</v>
      </c>
      <c r="D156" s="4">
        <v>166</v>
      </c>
      <c r="E156" s="2"/>
    </row>
    <row r="157" spans="1:7" s="47" customFormat="1" ht="18" customHeight="1" x14ac:dyDescent="0.25">
      <c r="A157" s="229"/>
      <c r="B157" s="78" t="s">
        <v>227</v>
      </c>
      <c r="C157" s="50"/>
      <c r="D157" s="61"/>
      <c r="E157" s="220"/>
    </row>
    <row r="158" spans="1:7" s="47" customFormat="1" ht="18" customHeight="1" x14ac:dyDescent="0.25">
      <c r="A158" s="174">
        <v>2306112</v>
      </c>
      <c r="B158" s="48" t="s">
        <v>392</v>
      </c>
      <c r="C158" s="30" t="s">
        <v>367</v>
      </c>
      <c r="D158" s="4">
        <v>468</v>
      </c>
      <c r="E158" s="2"/>
    </row>
    <row r="159" spans="1:7" s="47" customFormat="1" ht="18" customHeight="1" x14ac:dyDescent="0.25">
      <c r="A159" s="229"/>
      <c r="B159" s="78" t="s">
        <v>236</v>
      </c>
      <c r="C159" s="50"/>
      <c r="D159" s="61"/>
      <c r="E159" s="220"/>
    </row>
    <row r="160" spans="1:7" s="47" customFormat="1" ht="18" customHeight="1" x14ac:dyDescent="0.25">
      <c r="A160" s="174">
        <v>45142</v>
      </c>
      <c r="B160" s="48" t="s">
        <v>568</v>
      </c>
      <c r="C160" s="30" t="s">
        <v>356</v>
      </c>
      <c r="D160" s="4">
        <v>24.6</v>
      </c>
      <c r="E160" s="2"/>
    </row>
    <row r="161" spans="1:5" s="47" customFormat="1" ht="18" customHeight="1" x14ac:dyDescent="0.25">
      <c r="A161" s="174">
        <v>45155</v>
      </c>
      <c r="B161" s="48" t="s">
        <v>149</v>
      </c>
      <c r="C161" s="30" t="s">
        <v>393</v>
      </c>
      <c r="D161" s="4">
        <v>1960</v>
      </c>
      <c r="E161" s="2"/>
    </row>
    <row r="162" spans="1:5" s="47" customFormat="1" ht="27.6" x14ac:dyDescent="0.25">
      <c r="A162" s="174">
        <v>45033</v>
      </c>
      <c r="B162" s="48" t="s">
        <v>394</v>
      </c>
      <c r="C162" s="30" t="s">
        <v>353</v>
      </c>
      <c r="D162" s="4">
        <v>87</v>
      </c>
      <c r="E162" s="2"/>
    </row>
    <row r="163" spans="1:5" s="47" customFormat="1" ht="18" customHeight="1" x14ac:dyDescent="0.25">
      <c r="A163" s="229"/>
      <c r="B163" s="78" t="s">
        <v>237</v>
      </c>
      <c r="C163" s="50"/>
      <c r="D163" s="61"/>
      <c r="E163" s="220"/>
    </row>
    <row r="164" spans="1:5" s="47" customFormat="1" ht="18" customHeight="1" x14ac:dyDescent="0.25">
      <c r="A164" s="174">
        <v>45142</v>
      </c>
      <c r="B164" s="48" t="s">
        <v>568</v>
      </c>
      <c r="C164" s="30" t="s">
        <v>356</v>
      </c>
      <c r="D164" s="4">
        <v>3.88</v>
      </c>
      <c r="E164" s="2"/>
    </row>
    <row r="165" spans="1:5" s="47" customFormat="1" ht="18" customHeight="1" x14ac:dyDescent="0.25">
      <c r="A165" s="174">
        <v>45155</v>
      </c>
      <c r="B165" s="48" t="s">
        <v>149</v>
      </c>
      <c r="C165" s="30" t="s">
        <v>393</v>
      </c>
      <c r="D165" s="4">
        <v>358</v>
      </c>
      <c r="E165" s="2"/>
    </row>
    <row r="166" spans="1:5" s="47" customFormat="1" ht="27.6" x14ac:dyDescent="0.25">
      <c r="A166" s="174">
        <v>45033</v>
      </c>
      <c r="B166" s="48" t="s">
        <v>394</v>
      </c>
      <c r="C166" s="30" t="s">
        <v>353</v>
      </c>
      <c r="D166" s="4">
        <v>36</v>
      </c>
      <c r="E166" s="2"/>
    </row>
    <row r="167" spans="1:5" s="47" customFormat="1" ht="18" customHeight="1" x14ac:dyDescent="0.25">
      <c r="A167" s="229"/>
      <c r="B167" s="25" t="s">
        <v>238</v>
      </c>
      <c r="C167" s="50"/>
      <c r="D167" s="61"/>
      <c r="E167" s="220"/>
    </row>
    <row r="168" spans="1:5" s="47" customFormat="1" ht="18" customHeight="1" x14ac:dyDescent="0.25">
      <c r="A168" s="229"/>
      <c r="B168" s="78" t="s">
        <v>239</v>
      </c>
      <c r="C168" s="50"/>
      <c r="D168" s="61"/>
      <c r="E168" s="220"/>
    </row>
    <row r="169" spans="1:5" s="47" customFormat="1" ht="18" customHeight="1" x14ac:dyDescent="0.25">
      <c r="A169" s="174">
        <v>45142</v>
      </c>
      <c r="B169" s="48" t="s">
        <v>568</v>
      </c>
      <c r="C169" s="30" t="s">
        <v>356</v>
      </c>
      <c r="D169" s="4">
        <v>28.8</v>
      </c>
      <c r="E169" s="2"/>
    </row>
    <row r="170" spans="1:5" s="47" customFormat="1" ht="18" customHeight="1" x14ac:dyDescent="0.25">
      <c r="A170" s="174">
        <v>45155</v>
      </c>
      <c r="B170" s="48" t="s">
        <v>149</v>
      </c>
      <c r="C170" s="30" t="s">
        <v>393</v>
      </c>
      <c r="D170" s="4">
        <v>3867</v>
      </c>
      <c r="E170" s="2"/>
    </row>
    <row r="171" spans="1:5" s="47" customFormat="1" ht="27.6" x14ac:dyDescent="0.25">
      <c r="A171" s="174">
        <v>45033</v>
      </c>
      <c r="B171" s="48" t="s">
        <v>394</v>
      </c>
      <c r="C171" s="30" t="s">
        <v>353</v>
      </c>
      <c r="D171" s="4">
        <v>257</v>
      </c>
      <c r="E171" s="2"/>
    </row>
    <row r="172" spans="1:5" s="47" customFormat="1" ht="18" customHeight="1" x14ac:dyDescent="0.25">
      <c r="A172" s="229"/>
      <c r="B172" s="78" t="s">
        <v>240</v>
      </c>
      <c r="C172" s="50"/>
      <c r="D172" s="61"/>
      <c r="E172" s="220"/>
    </row>
    <row r="173" spans="1:5" s="47" customFormat="1" ht="18" customHeight="1" x14ac:dyDescent="0.25">
      <c r="A173" s="174">
        <v>45142</v>
      </c>
      <c r="B173" s="48" t="s">
        <v>568</v>
      </c>
      <c r="C173" s="30" t="s">
        <v>356</v>
      </c>
      <c r="D173" s="4">
        <v>78</v>
      </c>
      <c r="E173" s="2"/>
    </row>
    <row r="174" spans="1:5" s="47" customFormat="1" ht="18" customHeight="1" x14ac:dyDescent="0.25">
      <c r="A174" s="174">
        <v>45155</v>
      </c>
      <c r="B174" s="48" t="s">
        <v>149</v>
      </c>
      <c r="C174" s="30" t="s">
        <v>393</v>
      </c>
      <c r="D174" s="4">
        <v>7460</v>
      </c>
      <c r="E174" s="2"/>
    </row>
    <row r="175" spans="1:5" s="47" customFormat="1" ht="27.6" x14ac:dyDescent="0.25">
      <c r="A175" s="174">
        <v>45033</v>
      </c>
      <c r="B175" s="48" t="s">
        <v>394</v>
      </c>
      <c r="C175" s="30" t="s">
        <v>353</v>
      </c>
      <c r="D175" s="4">
        <v>592</v>
      </c>
      <c r="E175" s="2"/>
    </row>
    <row r="176" spans="1:5" s="47" customFormat="1" ht="18" customHeight="1" x14ac:dyDescent="0.25">
      <c r="A176" s="174">
        <v>45135</v>
      </c>
      <c r="B176" s="48" t="s">
        <v>135</v>
      </c>
      <c r="C176" s="30" t="s">
        <v>356</v>
      </c>
      <c r="D176" s="4">
        <v>145</v>
      </c>
      <c r="E176" s="2"/>
    </row>
    <row r="177" spans="1:7" s="47" customFormat="1" ht="18" customHeight="1" x14ac:dyDescent="0.25">
      <c r="A177" s="229"/>
      <c r="B177" s="25" t="s">
        <v>241</v>
      </c>
      <c r="C177" s="50"/>
      <c r="D177" s="61"/>
      <c r="E177" s="220"/>
    </row>
    <row r="178" spans="1:7" s="47" customFormat="1" ht="18" customHeight="1" x14ac:dyDescent="0.25">
      <c r="A178" s="219"/>
      <c r="B178" s="78" t="s">
        <v>283</v>
      </c>
      <c r="C178" s="59"/>
      <c r="D178" s="8"/>
      <c r="E178" s="221"/>
    </row>
    <row r="179" spans="1:7" s="47" customFormat="1" ht="18" customHeight="1" x14ac:dyDescent="0.25">
      <c r="A179" s="174">
        <v>45142</v>
      </c>
      <c r="B179" s="48" t="s">
        <v>568</v>
      </c>
      <c r="C179" s="30" t="s">
        <v>356</v>
      </c>
      <c r="D179" s="4">
        <v>15</v>
      </c>
      <c r="E179" s="2"/>
    </row>
    <row r="180" spans="1:7" s="47" customFormat="1" ht="18" customHeight="1" x14ac:dyDescent="0.25">
      <c r="A180" s="174">
        <v>45155</v>
      </c>
      <c r="B180" s="48" t="s">
        <v>149</v>
      </c>
      <c r="C180" s="30" t="s">
        <v>393</v>
      </c>
      <c r="D180" s="4">
        <v>2010</v>
      </c>
      <c r="E180" s="2"/>
    </row>
    <row r="181" spans="1:7" s="47" customFormat="1" ht="27.6" x14ac:dyDescent="0.25">
      <c r="A181" s="174">
        <v>45033</v>
      </c>
      <c r="B181" s="48" t="s">
        <v>394</v>
      </c>
      <c r="C181" s="30" t="s">
        <v>353</v>
      </c>
      <c r="D181" s="4">
        <v>158</v>
      </c>
      <c r="E181" s="2"/>
    </row>
    <row r="182" spans="1:7" s="47" customFormat="1" ht="18" customHeight="1" x14ac:dyDescent="0.25">
      <c r="A182" s="219"/>
      <c r="B182" s="78" t="s">
        <v>284</v>
      </c>
      <c r="C182" s="59"/>
      <c r="D182" s="8"/>
      <c r="E182" s="221"/>
    </row>
    <row r="183" spans="1:7" s="47" customFormat="1" x14ac:dyDescent="0.25">
      <c r="A183" s="215" t="s">
        <v>575</v>
      </c>
      <c r="B183" s="48" t="s">
        <v>569</v>
      </c>
      <c r="C183" s="30" t="s">
        <v>224</v>
      </c>
      <c r="D183" s="4">
        <v>18</v>
      </c>
      <c r="E183" s="2"/>
    </row>
    <row r="184" spans="1:7" s="47" customFormat="1" ht="27.6" x14ac:dyDescent="0.25">
      <c r="A184" s="175">
        <v>8279</v>
      </c>
      <c r="B184" s="210" t="s">
        <v>285</v>
      </c>
      <c r="C184" s="211" t="s">
        <v>224</v>
      </c>
      <c r="D184" s="64">
        <v>18</v>
      </c>
      <c r="E184" s="2"/>
    </row>
    <row r="185" spans="1:7" s="47" customFormat="1" ht="27.6" x14ac:dyDescent="0.25">
      <c r="A185" s="174">
        <v>5605954</v>
      </c>
      <c r="B185" s="48" t="s">
        <v>395</v>
      </c>
      <c r="C185" s="30" t="s">
        <v>209</v>
      </c>
      <c r="D185" s="4">
        <v>18</v>
      </c>
      <c r="E185" s="2"/>
      <c r="F185" s="81"/>
    </row>
    <row r="186" spans="1:7" s="47" customFormat="1" ht="18" customHeight="1" x14ac:dyDescent="0.25">
      <c r="A186" s="219"/>
      <c r="B186" s="6" t="s">
        <v>269</v>
      </c>
      <c r="C186" s="59"/>
      <c r="D186" s="8"/>
      <c r="E186" s="221"/>
    </row>
    <row r="187" spans="1:7" s="47" customFormat="1" ht="27.6" x14ac:dyDescent="0.25">
      <c r="A187" s="174">
        <v>3719529</v>
      </c>
      <c r="B187" s="48" t="s">
        <v>396</v>
      </c>
      <c r="C187" s="30" t="s">
        <v>367</v>
      </c>
      <c r="D187" s="4">
        <v>56</v>
      </c>
      <c r="E187" s="2"/>
    </row>
    <row r="188" spans="1:7" s="47" customFormat="1" x14ac:dyDescent="0.25">
      <c r="A188" s="174">
        <v>45206</v>
      </c>
      <c r="B188" s="48" t="s">
        <v>573</v>
      </c>
      <c r="C188" s="30" t="s">
        <v>101</v>
      </c>
      <c r="D188" s="4">
        <v>91141.2</v>
      </c>
      <c r="E188" s="2">
        <v>261</v>
      </c>
    </row>
    <row r="189" spans="1:7" s="47" customFormat="1" ht="18" customHeight="1" x14ac:dyDescent="0.25">
      <c r="A189" s="174">
        <v>3806423</v>
      </c>
      <c r="B189" s="48" t="s">
        <v>397</v>
      </c>
      <c r="C189" s="30" t="s">
        <v>209</v>
      </c>
      <c r="D189" s="4">
        <v>18</v>
      </c>
      <c r="E189" s="2"/>
    </row>
    <row r="190" spans="1:7" s="47" customFormat="1" ht="18" customHeight="1" x14ac:dyDescent="0.25">
      <c r="A190" s="174">
        <v>45235</v>
      </c>
      <c r="B190" s="48" t="s">
        <v>136</v>
      </c>
      <c r="C190" s="30" t="s">
        <v>393</v>
      </c>
      <c r="D190" s="4">
        <v>76</v>
      </c>
      <c r="E190" s="2"/>
    </row>
    <row r="191" spans="1:7" s="47" customFormat="1" ht="27.6" x14ac:dyDescent="0.25">
      <c r="A191" s="174">
        <v>3806386</v>
      </c>
      <c r="B191" s="48" t="s">
        <v>398</v>
      </c>
      <c r="C191" s="30" t="s">
        <v>367</v>
      </c>
      <c r="D191" s="4">
        <v>28</v>
      </c>
      <c r="E191" s="2"/>
    </row>
    <row r="192" spans="1:7" s="47" customFormat="1" ht="18" customHeight="1" thickBot="1" x14ac:dyDescent="0.3">
      <c r="A192" s="216"/>
      <c r="B192" s="24"/>
      <c r="C192" s="185"/>
      <c r="D192" s="36"/>
      <c r="E192" s="217"/>
      <c r="F192" s="46"/>
      <c r="G192" s="11"/>
    </row>
    <row r="193" spans="1:10" s="47" customFormat="1" ht="21" customHeight="1" x14ac:dyDescent="0.25">
      <c r="A193" s="213">
        <v>7</v>
      </c>
      <c r="B193" s="168" t="s">
        <v>218</v>
      </c>
      <c r="C193" s="168"/>
      <c r="D193" s="16"/>
      <c r="E193" s="214"/>
    </row>
    <row r="194" spans="1:10" s="47" customFormat="1" ht="18" customHeight="1" x14ac:dyDescent="0.25">
      <c r="A194" s="230"/>
      <c r="B194" s="6" t="s">
        <v>54</v>
      </c>
      <c r="C194" s="50"/>
      <c r="D194" s="61"/>
      <c r="E194" s="220"/>
    </row>
    <row r="195" spans="1:10" s="47" customFormat="1" ht="18" customHeight="1" x14ac:dyDescent="0.25">
      <c r="A195" s="177">
        <v>40818</v>
      </c>
      <c r="B195" s="48" t="s">
        <v>399</v>
      </c>
      <c r="C195" s="30" t="s">
        <v>353</v>
      </c>
      <c r="D195" s="4">
        <v>3962.5453349999993</v>
      </c>
      <c r="E195" s="4"/>
    </row>
    <row r="196" spans="1:10" s="47" customFormat="1" ht="18" customHeight="1" x14ac:dyDescent="0.25">
      <c r="A196" s="177">
        <v>40825</v>
      </c>
      <c r="B196" s="48" t="s">
        <v>400</v>
      </c>
      <c r="C196" s="30" t="s">
        <v>353</v>
      </c>
      <c r="D196" s="4">
        <v>672.33469164078838</v>
      </c>
      <c r="E196" s="4"/>
    </row>
    <row r="197" spans="1:10" s="47" customFormat="1" ht="18" customHeight="1" x14ac:dyDescent="0.25">
      <c r="A197" s="177">
        <v>40853</v>
      </c>
      <c r="B197" s="48" t="s">
        <v>121</v>
      </c>
      <c r="C197" s="30" t="s">
        <v>353</v>
      </c>
      <c r="D197" s="4">
        <v>51.379502921112397</v>
      </c>
      <c r="E197" s="4"/>
    </row>
    <row r="198" spans="1:10" s="47" customFormat="1" ht="18" customHeight="1" x14ac:dyDescent="0.25">
      <c r="A198" s="177">
        <v>40856</v>
      </c>
      <c r="B198" s="48" t="s">
        <v>122</v>
      </c>
      <c r="C198" s="30" t="s">
        <v>353</v>
      </c>
      <c r="D198" s="4">
        <v>57.780999999999999</v>
      </c>
      <c r="E198" s="4"/>
    </row>
    <row r="199" spans="1:10" s="47" customFormat="1" ht="18" customHeight="1" x14ac:dyDescent="0.25">
      <c r="A199" s="177">
        <v>40835</v>
      </c>
      <c r="B199" s="48" t="s">
        <v>120</v>
      </c>
      <c r="C199" s="30" t="s">
        <v>224</v>
      </c>
      <c r="D199" s="4">
        <v>2291</v>
      </c>
      <c r="E199" s="4"/>
    </row>
    <row r="200" spans="1:10" s="47" customFormat="1" ht="18" customHeight="1" x14ac:dyDescent="0.25">
      <c r="A200" s="177">
        <v>40830</v>
      </c>
      <c r="B200" s="48" t="s">
        <v>119</v>
      </c>
      <c r="C200" s="30" t="s">
        <v>224</v>
      </c>
      <c r="D200" s="4">
        <v>556</v>
      </c>
      <c r="E200" s="4"/>
    </row>
    <row r="201" spans="1:10" s="47" customFormat="1" ht="18" customHeight="1" x14ac:dyDescent="0.25">
      <c r="A201" s="230"/>
      <c r="B201" s="6" t="s">
        <v>9</v>
      </c>
      <c r="C201" s="50"/>
      <c r="D201" s="61"/>
      <c r="E201" s="220"/>
    </row>
    <row r="202" spans="1:10" s="47" customFormat="1" ht="18" customHeight="1" x14ac:dyDescent="0.25">
      <c r="A202" s="177">
        <v>40890</v>
      </c>
      <c r="B202" s="48" t="s">
        <v>490</v>
      </c>
      <c r="C202" s="30" t="s">
        <v>353</v>
      </c>
      <c r="D202" s="4">
        <v>37528.53</v>
      </c>
      <c r="E202" s="4"/>
    </row>
    <row r="203" spans="1:10" s="47" customFormat="1" ht="18" customHeight="1" x14ac:dyDescent="0.25">
      <c r="A203" s="177">
        <v>40880</v>
      </c>
      <c r="B203" s="48" t="s">
        <v>491</v>
      </c>
      <c r="C203" s="30" t="s">
        <v>353</v>
      </c>
      <c r="D203" s="4">
        <v>37528.53</v>
      </c>
      <c r="E203" s="4"/>
    </row>
    <row r="204" spans="1:10" s="47" customFormat="1" ht="18" customHeight="1" x14ac:dyDescent="0.25">
      <c r="A204" s="177">
        <v>40810</v>
      </c>
      <c r="B204" s="48" t="s">
        <v>117</v>
      </c>
      <c r="C204" s="30" t="s">
        <v>115</v>
      </c>
      <c r="D204" s="4">
        <v>618</v>
      </c>
      <c r="E204" s="4"/>
    </row>
    <row r="205" spans="1:10" s="47" customFormat="1" ht="18" customHeight="1" x14ac:dyDescent="0.3">
      <c r="A205" s="174">
        <v>40811</v>
      </c>
      <c r="B205" s="48" t="s">
        <v>118</v>
      </c>
      <c r="C205" s="30" t="s">
        <v>115</v>
      </c>
      <c r="D205" s="4">
        <v>192</v>
      </c>
      <c r="E205" s="4"/>
      <c r="G205" s="82"/>
      <c r="H205" s="83"/>
      <c r="I205" s="84"/>
      <c r="J205" s="82"/>
    </row>
    <row r="206" spans="1:10" s="47" customFormat="1" ht="18" customHeight="1" x14ac:dyDescent="0.3">
      <c r="A206" s="174">
        <v>40885</v>
      </c>
      <c r="B206" s="48" t="s">
        <v>494</v>
      </c>
      <c r="C206" s="30" t="s">
        <v>353</v>
      </c>
      <c r="D206" s="4">
        <v>13028.34</v>
      </c>
      <c r="E206" s="4"/>
      <c r="G206" s="82"/>
      <c r="H206" s="83"/>
      <c r="I206" s="84"/>
      <c r="J206" s="82"/>
    </row>
    <row r="207" spans="1:10" s="47" customFormat="1" ht="18" customHeight="1" x14ac:dyDescent="0.25">
      <c r="A207" s="177">
        <v>40804</v>
      </c>
      <c r="B207" s="48" t="s">
        <v>116</v>
      </c>
      <c r="C207" s="30" t="s">
        <v>115</v>
      </c>
      <c r="D207" s="4">
        <v>5343.44</v>
      </c>
      <c r="E207" s="4"/>
    </row>
    <row r="208" spans="1:10" s="47" customFormat="1" ht="18" customHeight="1" x14ac:dyDescent="0.3">
      <c r="A208" s="174">
        <v>40800</v>
      </c>
      <c r="B208" s="48" t="s">
        <v>53</v>
      </c>
      <c r="C208" s="30" t="s">
        <v>115</v>
      </c>
      <c r="D208" s="4">
        <v>7620</v>
      </c>
      <c r="E208" s="4"/>
      <c r="G208" s="82"/>
      <c r="H208" s="83"/>
      <c r="I208" s="84"/>
      <c r="J208" s="82"/>
    </row>
    <row r="209" spans="1:10" s="47" customFormat="1" ht="18" customHeight="1" x14ac:dyDescent="0.25">
      <c r="A209" s="177">
        <v>40453</v>
      </c>
      <c r="B209" s="48" t="s">
        <v>140</v>
      </c>
      <c r="C209" s="30" t="s">
        <v>101</v>
      </c>
      <c r="D209" s="4">
        <v>7924.8</v>
      </c>
      <c r="E209" s="4">
        <v>20</v>
      </c>
    </row>
    <row r="210" spans="1:10" s="47" customFormat="1" ht="18" customHeight="1" x14ac:dyDescent="0.3">
      <c r="A210" s="174">
        <v>47049</v>
      </c>
      <c r="B210" s="48" t="s">
        <v>141</v>
      </c>
      <c r="C210" s="30" t="s">
        <v>101</v>
      </c>
      <c r="D210" s="4">
        <v>1149.096</v>
      </c>
      <c r="E210" s="4">
        <v>2.9</v>
      </c>
      <c r="G210" s="82"/>
      <c r="H210" s="83"/>
      <c r="I210" s="84"/>
      <c r="J210" s="82"/>
    </row>
    <row r="211" spans="1:10" s="47" customFormat="1" ht="18" customHeight="1" thickBot="1" x14ac:dyDescent="0.3">
      <c r="A211" s="216"/>
      <c r="B211" s="24"/>
      <c r="C211" s="185"/>
      <c r="D211" s="36"/>
      <c r="E211" s="217"/>
      <c r="F211" s="46"/>
      <c r="G211" s="11"/>
    </row>
    <row r="212" spans="1:10" s="47" customFormat="1" ht="18" customHeight="1" x14ac:dyDescent="0.25">
      <c r="A212" s="213">
        <v>8</v>
      </c>
      <c r="B212" s="168" t="s">
        <v>503</v>
      </c>
      <c r="C212" s="168"/>
      <c r="D212" s="16"/>
      <c r="E212" s="214"/>
      <c r="F212" s="46"/>
      <c r="G212" s="11"/>
    </row>
    <row r="213" spans="1:10" s="47" customFormat="1" ht="18" customHeight="1" x14ac:dyDescent="0.25">
      <c r="A213" s="230"/>
      <c r="B213" s="6" t="s">
        <v>566</v>
      </c>
      <c r="C213" s="50"/>
      <c r="D213" s="61"/>
      <c r="E213" s="220"/>
      <c r="F213" s="46"/>
      <c r="G213" s="11"/>
    </row>
    <row r="214" spans="1:10" s="47" customFormat="1" x14ac:dyDescent="0.25">
      <c r="A214" s="177">
        <v>72061</v>
      </c>
      <c r="B214" s="48" t="s">
        <v>504</v>
      </c>
      <c r="C214" s="30" t="s">
        <v>224</v>
      </c>
      <c r="D214" s="4">
        <v>1</v>
      </c>
      <c r="E214" s="4"/>
      <c r="F214" s="46"/>
      <c r="G214" s="11"/>
    </row>
    <row r="215" spans="1:10" s="47" customFormat="1" ht="41.4" x14ac:dyDescent="0.25">
      <c r="A215" s="177" t="s">
        <v>539</v>
      </c>
      <c r="B215" s="48" t="s">
        <v>505</v>
      </c>
      <c r="C215" s="30" t="s">
        <v>224</v>
      </c>
      <c r="D215" s="4">
        <v>1</v>
      </c>
      <c r="E215" s="4"/>
      <c r="F215" s="46"/>
      <c r="G215" s="11"/>
    </row>
    <row r="216" spans="1:10" s="47" customFormat="1" x14ac:dyDescent="0.25">
      <c r="A216" s="177" t="s">
        <v>576</v>
      </c>
      <c r="B216" s="48" t="s">
        <v>506</v>
      </c>
      <c r="C216" s="30" t="s">
        <v>536</v>
      </c>
      <c r="D216" s="4">
        <v>10.32</v>
      </c>
      <c r="E216" s="4"/>
      <c r="F216" s="46"/>
      <c r="G216" s="11"/>
    </row>
    <row r="217" spans="1:10" s="47" customFormat="1" x14ac:dyDescent="0.25">
      <c r="A217" s="177" t="s">
        <v>540</v>
      </c>
      <c r="B217" s="48" t="s">
        <v>507</v>
      </c>
      <c r="C217" s="30" t="s">
        <v>224</v>
      </c>
      <c r="D217" s="4">
        <v>4</v>
      </c>
      <c r="E217" s="4"/>
      <c r="F217" s="46"/>
      <c r="G217" s="11"/>
    </row>
    <row r="218" spans="1:10" s="47" customFormat="1" x14ac:dyDescent="0.25">
      <c r="A218" s="177" t="s">
        <v>541</v>
      </c>
      <c r="B218" s="48" t="s">
        <v>508</v>
      </c>
      <c r="C218" s="30" t="s">
        <v>224</v>
      </c>
      <c r="D218" s="4">
        <v>6</v>
      </c>
      <c r="E218" s="4"/>
      <c r="F218" s="46"/>
      <c r="G218" s="11"/>
    </row>
    <row r="219" spans="1:10" s="47" customFormat="1" x14ac:dyDescent="0.25">
      <c r="A219" s="177" t="s">
        <v>542</v>
      </c>
      <c r="B219" s="48" t="s">
        <v>509</v>
      </c>
      <c r="C219" s="30" t="s">
        <v>224</v>
      </c>
      <c r="D219" s="4">
        <v>4</v>
      </c>
      <c r="E219" s="4"/>
      <c r="F219" s="46"/>
      <c r="G219" s="11"/>
    </row>
    <row r="220" spans="1:10" s="47" customFormat="1" x14ac:dyDescent="0.25">
      <c r="A220" s="177" t="s">
        <v>543</v>
      </c>
      <c r="B220" s="182" t="s">
        <v>510</v>
      </c>
      <c r="C220" s="30" t="s">
        <v>224</v>
      </c>
      <c r="D220" s="4">
        <v>6</v>
      </c>
      <c r="E220" s="4"/>
      <c r="F220" s="46"/>
      <c r="G220" s="11"/>
    </row>
    <row r="221" spans="1:10" s="47" customFormat="1" ht="41.4" x14ac:dyDescent="0.25">
      <c r="A221" s="177" t="s">
        <v>544</v>
      </c>
      <c r="B221" s="48" t="s">
        <v>511</v>
      </c>
      <c r="C221" s="30" t="s">
        <v>224</v>
      </c>
      <c r="D221" s="4">
        <v>1</v>
      </c>
      <c r="E221" s="4"/>
      <c r="F221" s="46"/>
      <c r="G221" s="11"/>
    </row>
    <row r="222" spans="1:10" s="47" customFormat="1" ht="27.6" x14ac:dyDescent="0.25">
      <c r="A222" s="177" t="s">
        <v>545</v>
      </c>
      <c r="B222" s="48" t="s">
        <v>512</v>
      </c>
      <c r="C222" s="30" t="s">
        <v>224</v>
      </c>
      <c r="D222" s="4">
        <v>3</v>
      </c>
      <c r="E222" s="4"/>
      <c r="F222" s="46"/>
      <c r="G222" s="11"/>
    </row>
    <row r="223" spans="1:10" s="47" customFormat="1" x14ac:dyDescent="0.25">
      <c r="A223" s="177" t="s">
        <v>546</v>
      </c>
      <c r="B223" s="48" t="s">
        <v>513</v>
      </c>
      <c r="C223" s="30" t="s">
        <v>224</v>
      </c>
      <c r="D223" s="4">
        <v>6</v>
      </c>
      <c r="E223" s="4"/>
      <c r="F223" s="46"/>
      <c r="G223" s="11"/>
    </row>
    <row r="224" spans="1:10" s="47" customFormat="1" x14ac:dyDescent="0.25">
      <c r="A224" s="174" t="s">
        <v>577</v>
      </c>
      <c r="B224" s="48" t="s">
        <v>514</v>
      </c>
      <c r="C224" s="30" t="s">
        <v>224</v>
      </c>
      <c r="D224" s="4">
        <v>10</v>
      </c>
      <c r="E224" s="4"/>
      <c r="F224" s="46"/>
      <c r="G224" s="11"/>
    </row>
    <row r="225" spans="1:7" s="47" customFormat="1" x14ac:dyDescent="0.25">
      <c r="A225" s="174" t="s">
        <v>578</v>
      </c>
      <c r="B225" s="48" t="s">
        <v>515</v>
      </c>
      <c r="C225" s="30" t="s">
        <v>224</v>
      </c>
      <c r="D225" s="4">
        <v>6</v>
      </c>
      <c r="E225" s="4"/>
      <c r="F225" s="46"/>
      <c r="G225" s="11"/>
    </row>
    <row r="226" spans="1:7" s="47" customFormat="1" x14ac:dyDescent="0.25">
      <c r="A226" s="177" t="s">
        <v>547</v>
      </c>
      <c r="B226" s="48" t="s">
        <v>516</v>
      </c>
      <c r="C226" s="30" t="s">
        <v>224</v>
      </c>
      <c r="D226" s="4">
        <v>1</v>
      </c>
      <c r="E226" s="4"/>
      <c r="F226" s="46"/>
      <c r="G226" s="11"/>
    </row>
    <row r="227" spans="1:7" s="47" customFormat="1" x14ac:dyDescent="0.25">
      <c r="A227" s="174" t="s">
        <v>548</v>
      </c>
      <c r="B227" s="48" t="s">
        <v>517</v>
      </c>
      <c r="C227" s="30" t="s">
        <v>224</v>
      </c>
      <c r="D227" s="4">
        <v>47</v>
      </c>
      <c r="E227" s="4"/>
      <c r="F227" s="46"/>
      <c r="G227" s="11"/>
    </row>
    <row r="228" spans="1:7" s="47" customFormat="1" x14ac:dyDescent="0.25">
      <c r="A228" s="177" t="s">
        <v>549</v>
      </c>
      <c r="B228" s="48" t="s">
        <v>518</v>
      </c>
      <c r="C228" s="30" t="s">
        <v>367</v>
      </c>
      <c r="D228" s="4">
        <v>12</v>
      </c>
      <c r="E228" s="4"/>
      <c r="F228" s="46"/>
      <c r="G228" s="11"/>
    </row>
    <row r="229" spans="1:7" s="47" customFormat="1" x14ac:dyDescent="0.25">
      <c r="A229" s="174" t="s">
        <v>550</v>
      </c>
      <c r="B229" s="48" t="s">
        <v>519</v>
      </c>
      <c r="C229" s="30" t="s">
        <v>224</v>
      </c>
      <c r="D229" s="4">
        <v>1</v>
      </c>
      <c r="E229" s="4"/>
      <c r="F229" s="46"/>
      <c r="G229" s="11"/>
    </row>
    <row r="230" spans="1:7" s="47" customFormat="1" x14ac:dyDescent="0.25">
      <c r="A230" s="177" t="s">
        <v>551</v>
      </c>
      <c r="B230" s="181" t="s">
        <v>520</v>
      </c>
      <c r="C230" s="30" t="s">
        <v>224</v>
      </c>
      <c r="D230" s="4">
        <v>1</v>
      </c>
      <c r="E230" s="4"/>
      <c r="F230" s="46"/>
      <c r="G230" s="11"/>
    </row>
    <row r="231" spans="1:7" s="47" customFormat="1" x14ac:dyDescent="0.25">
      <c r="A231" s="177" t="s">
        <v>552</v>
      </c>
      <c r="B231" s="181" t="s">
        <v>521</v>
      </c>
      <c r="C231" s="30" t="s">
        <v>536</v>
      </c>
      <c r="D231" s="4">
        <v>2</v>
      </c>
      <c r="E231" s="4"/>
      <c r="F231" s="46"/>
      <c r="G231" s="11"/>
    </row>
    <row r="232" spans="1:7" s="47" customFormat="1" x14ac:dyDescent="0.25">
      <c r="A232" s="177" t="s">
        <v>553</v>
      </c>
      <c r="B232" s="181" t="s">
        <v>522</v>
      </c>
      <c r="C232" s="30" t="s">
        <v>224</v>
      </c>
      <c r="D232" s="4">
        <v>22</v>
      </c>
      <c r="E232" s="4"/>
      <c r="F232" s="46"/>
      <c r="G232" s="11"/>
    </row>
    <row r="233" spans="1:7" s="47" customFormat="1" x14ac:dyDescent="0.25">
      <c r="A233" s="177" t="s">
        <v>554</v>
      </c>
      <c r="B233" s="181" t="s">
        <v>523</v>
      </c>
      <c r="C233" s="30" t="s">
        <v>367</v>
      </c>
      <c r="D233" s="4">
        <v>171</v>
      </c>
      <c r="E233" s="4"/>
      <c r="F233" s="46"/>
      <c r="G233" s="11"/>
    </row>
    <row r="234" spans="1:7" s="47" customFormat="1" x14ac:dyDescent="0.25">
      <c r="A234" s="177" t="s">
        <v>555</v>
      </c>
      <c r="B234" s="181" t="s">
        <v>524</v>
      </c>
      <c r="C234" s="30" t="s">
        <v>224</v>
      </c>
      <c r="D234" s="4">
        <v>50</v>
      </c>
      <c r="E234" s="4"/>
      <c r="F234" s="46"/>
      <c r="G234" s="11"/>
    </row>
    <row r="235" spans="1:7" s="47" customFormat="1" x14ac:dyDescent="0.25">
      <c r="A235" s="177" t="s">
        <v>556</v>
      </c>
      <c r="B235" s="181" t="s">
        <v>525</v>
      </c>
      <c r="C235" s="30" t="s">
        <v>367</v>
      </c>
      <c r="D235" s="4">
        <v>700</v>
      </c>
      <c r="E235" s="4"/>
      <c r="F235" s="46"/>
      <c r="G235" s="11"/>
    </row>
    <row r="236" spans="1:7" s="47" customFormat="1" x14ac:dyDescent="0.25">
      <c r="A236" s="177" t="s">
        <v>556</v>
      </c>
      <c r="B236" s="181" t="s">
        <v>525</v>
      </c>
      <c r="C236" s="30" t="s">
        <v>367</v>
      </c>
      <c r="D236" s="4">
        <v>700</v>
      </c>
      <c r="E236" s="4"/>
      <c r="F236" s="46"/>
      <c r="G236" s="11"/>
    </row>
    <row r="237" spans="1:7" s="47" customFormat="1" x14ac:dyDescent="0.25">
      <c r="A237" s="177" t="s">
        <v>556</v>
      </c>
      <c r="B237" s="181" t="s">
        <v>525</v>
      </c>
      <c r="C237" s="30" t="s">
        <v>367</v>
      </c>
      <c r="D237" s="4">
        <v>700</v>
      </c>
      <c r="E237" s="4"/>
      <c r="F237" s="46"/>
      <c r="G237" s="11"/>
    </row>
    <row r="238" spans="1:7" s="47" customFormat="1" x14ac:dyDescent="0.25">
      <c r="A238" s="177" t="s">
        <v>556</v>
      </c>
      <c r="B238" s="181" t="s">
        <v>525</v>
      </c>
      <c r="C238" s="30" t="s">
        <v>367</v>
      </c>
      <c r="D238" s="4">
        <v>2100</v>
      </c>
      <c r="E238" s="4"/>
      <c r="F238" s="46"/>
      <c r="G238" s="11"/>
    </row>
    <row r="239" spans="1:7" s="47" customFormat="1" ht="27.6" x14ac:dyDescent="0.25">
      <c r="A239" s="177" t="s">
        <v>557</v>
      </c>
      <c r="B239" s="181" t="s">
        <v>526</v>
      </c>
      <c r="C239" s="30" t="s">
        <v>224</v>
      </c>
      <c r="D239" s="4">
        <v>94</v>
      </c>
      <c r="E239" s="4"/>
      <c r="F239" s="46"/>
      <c r="G239" s="11"/>
    </row>
    <row r="240" spans="1:7" s="47" customFormat="1" x14ac:dyDescent="0.25">
      <c r="A240" s="177" t="s">
        <v>558</v>
      </c>
      <c r="B240" s="181" t="s">
        <v>527</v>
      </c>
      <c r="C240" s="30" t="s">
        <v>224</v>
      </c>
      <c r="D240" s="4">
        <v>94</v>
      </c>
      <c r="E240" s="4"/>
      <c r="F240" s="46"/>
      <c r="G240" s="11"/>
    </row>
    <row r="241" spans="1:7" s="47" customFormat="1" x14ac:dyDescent="0.25">
      <c r="A241" s="177" t="s">
        <v>559</v>
      </c>
      <c r="B241" s="181" t="s">
        <v>528</v>
      </c>
      <c r="C241" s="30" t="s">
        <v>224</v>
      </c>
      <c r="D241" s="4">
        <v>1</v>
      </c>
      <c r="E241" s="4"/>
      <c r="F241" s="46"/>
      <c r="G241" s="11"/>
    </row>
    <row r="242" spans="1:7" s="47" customFormat="1" x14ac:dyDescent="0.25">
      <c r="A242" s="177" t="s">
        <v>560</v>
      </c>
      <c r="B242" s="181" t="s">
        <v>529</v>
      </c>
      <c r="C242" s="30" t="s">
        <v>224</v>
      </c>
      <c r="D242" s="4">
        <v>1</v>
      </c>
      <c r="E242" s="4"/>
      <c r="F242" s="46"/>
      <c r="G242" s="11"/>
    </row>
    <row r="243" spans="1:7" s="47" customFormat="1" x14ac:dyDescent="0.25">
      <c r="A243" s="177" t="s">
        <v>561</v>
      </c>
      <c r="B243" s="181" t="s">
        <v>530</v>
      </c>
      <c r="C243" s="30" t="s">
        <v>224</v>
      </c>
      <c r="D243" s="4">
        <v>20</v>
      </c>
      <c r="E243" s="4"/>
      <c r="F243" s="46"/>
      <c r="G243" s="11"/>
    </row>
    <row r="244" spans="1:7" s="47" customFormat="1" x14ac:dyDescent="0.25">
      <c r="A244" s="177" t="s">
        <v>562</v>
      </c>
      <c r="B244" s="181" t="s">
        <v>531</v>
      </c>
      <c r="C244" s="30" t="s">
        <v>367</v>
      </c>
      <c r="D244" s="4">
        <v>1</v>
      </c>
      <c r="E244" s="4"/>
      <c r="F244" s="46"/>
      <c r="G244" s="11"/>
    </row>
    <row r="245" spans="1:7" s="47" customFormat="1" x14ac:dyDescent="0.25">
      <c r="A245" s="177" t="s">
        <v>563</v>
      </c>
      <c r="B245" s="181" t="s">
        <v>532</v>
      </c>
      <c r="C245" s="30" t="s">
        <v>224</v>
      </c>
      <c r="D245" s="4">
        <v>1</v>
      </c>
      <c r="E245" s="4"/>
      <c r="F245" s="46"/>
      <c r="G245" s="11"/>
    </row>
    <row r="246" spans="1:7" s="47" customFormat="1" x14ac:dyDescent="0.25">
      <c r="A246" s="177" t="s">
        <v>564</v>
      </c>
      <c r="B246" s="181" t="s">
        <v>533</v>
      </c>
      <c r="C246" s="30" t="s">
        <v>367</v>
      </c>
      <c r="D246" s="4">
        <v>750</v>
      </c>
      <c r="E246" s="4"/>
      <c r="F246" s="46"/>
      <c r="G246" s="11"/>
    </row>
    <row r="247" spans="1:7" s="47" customFormat="1" x14ac:dyDescent="0.25">
      <c r="A247" s="177" t="s">
        <v>579</v>
      </c>
      <c r="B247" s="181" t="s">
        <v>534</v>
      </c>
      <c r="C247" s="30" t="s">
        <v>224</v>
      </c>
      <c r="D247" s="4">
        <v>48</v>
      </c>
      <c r="E247" s="4"/>
      <c r="F247" s="46"/>
      <c r="G247" s="11"/>
    </row>
    <row r="248" spans="1:7" s="47" customFormat="1" ht="69" x14ac:dyDescent="0.25">
      <c r="A248" s="177" t="s">
        <v>580</v>
      </c>
      <c r="B248" s="181" t="s">
        <v>535</v>
      </c>
      <c r="C248" s="30" t="s">
        <v>224</v>
      </c>
      <c r="D248" s="4">
        <v>47</v>
      </c>
      <c r="E248" s="4"/>
      <c r="F248" s="46"/>
      <c r="G248" s="11"/>
    </row>
    <row r="249" spans="1:7" s="47" customFormat="1" ht="14.4" thickBot="1" x14ac:dyDescent="0.3">
      <c r="A249" s="187"/>
      <c r="B249" s="188"/>
      <c r="C249" s="189"/>
      <c r="D249" s="190"/>
      <c r="E249" s="191"/>
      <c r="F249" s="46"/>
      <c r="G249" s="11"/>
    </row>
  </sheetData>
  <printOptions horizontalCentered="1"/>
  <pageMargins left="0.35433070866141736" right="0.39370078740157483" top="0.39370078740157483" bottom="5.1968503937007879" header="0" footer="0"/>
  <pageSetup paperSize="9" scale="5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D6CA-90E7-4929-8E5E-1BC45C9E8B7F}">
  <dimension ref="A1:K34"/>
  <sheetViews>
    <sheetView showGridLines="0" defaultGridColor="0" colorId="23" zoomScale="80" zoomScaleNormal="80" workbookViewId="0">
      <selection activeCell="B35" sqref="B20:B35"/>
    </sheetView>
  </sheetViews>
  <sheetFormatPr defaultRowHeight="13.8" x14ac:dyDescent="0.25"/>
  <cols>
    <col min="1" max="1" width="34.109375" style="87" customWidth="1"/>
    <col min="2" max="2" width="14.44140625" style="87" bestFit="1" customWidth="1"/>
    <col min="3" max="3" width="9.44140625" style="87" customWidth="1"/>
    <col min="4" max="4" width="15.109375" style="87" customWidth="1"/>
    <col min="5" max="5" width="14.33203125" style="87" customWidth="1"/>
    <col min="6" max="6" width="9.109375" style="87" bestFit="1" customWidth="1"/>
    <col min="7" max="8" width="9.109375" style="87" customWidth="1"/>
    <col min="9" max="10" width="9.5546875" style="87" customWidth="1"/>
    <col min="11" max="11" width="14.88671875" style="87" customWidth="1"/>
    <col min="12" max="12" width="3" style="87" customWidth="1"/>
    <col min="13" max="14" width="9.109375" style="87"/>
    <col min="15" max="15" width="22.33203125" style="87" bestFit="1" customWidth="1"/>
    <col min="16" max="256" width="9.109375" style="87"/>
    <col min="257" max="257" width="31.88671875" style="87" customWidth="1"/>
    <col min="258" max="258" width="19.6640625" style="87" customWidth="1"/>
    <col min="259" max="260" width="17.6640625" style="87" customWidth="1"/>
    <col min="261" max="263" width="7.44140625" style="87" customWidth="1"/>
    <col min="264" max="266" width="8.5546875" style="87" customWidth="1"/>
    <col min="267" max="267" width="10" style="87" customWidth="1"/>
    <col min="268" max="268" width="3" style="87" customWidth="1"/>
    <col min="269" max="270" width="9.109375" style="87"/>
    <col min="271" max="271" width="11.109375" style="87" bestFit="1" customWidth="1"/>
    <col min="272" max="512" width="9.109375" style="87"/>
    <col min="513" max="513" width="31.88671875" style="87" customWidth="1"/>
    <col min="514" max="514" width="19.6640625" style="87" customWidth="1"/>
    <col min="515" max="516" width="17.6640625" style="87" customWidth="1"/>
    <col min="517" max="519" width="7.44140625" style="87" customWidth="1"/>
    <col min="520" max="522" width="8.5546875" style="87" customWidth="1"/>
    <col min="523" max="523" width="10" style="87" customWidth="1"/>
    <col min="524" max="524" width="3" style="87" customWidth="1"/>
    <col min="525" max="526" width="9.109375" style="87"/>
    <col min="527" max="527" width="11.109375" style="87" bestFit="1" customWidth="1"/>
    <col min="528" max="768" width="9.109375" style="87"/>
    <col min="769" max="769" width="31.88671875" style="87" customWidth="1"/>
    <col min="770" max="770" width="19.6640625" style="87" customWidth="1"/>
    <col min="771" max="772" width="17.6640625" style="87" customWidth="1"/>
    <col min="773" max="775" width="7.44140625" style="87" customWidth="1"/>
    <col min="776" max="778" width="8.5546875" style="87" customWidth="1"/>
    <col min="779" max="779" width="10" style="87" customWidth="1"/>
    <col min="780" max="780" width="3" style="87" customWidth="1"/>
    <col min="781" max="782" width="9.109375" style="87"/>
    <col min="783" max="783" width="11.109375" style="87" bestFit="1" customWidth="1"/>
    <col min="784" max="1024" width="9.109375" style="87"/>
    <col min="1025" max="1025" width="31.88671875" style="87" customWidth="1"/>
    <col min="1026" max="1026" width="19.6640625" style="87" customWidth="1"/>
    <col min="1027" max="1028" width="17.6640625" style="87" customWidth="1"/>
    <col min="1029" max="1031" width="7.44140625" style="87" customWidth="1"/>
    <col min="1032" max="1034" width="8.5546875" style="87" customWidth="1"/>
    <col min="1035" max="1035" width="10" style="87" customWidth="1"/>
    <col min="1036" max="1036" width="3" style="87" customWidth="1"/>
    <col min="1037" max="1038" width="9.109375" style="87"/>
    <col min="1039" max="1039" width="11.109375" style="87" bestFit="1" customWidth="1"/>
    <col min="1040" max="1280" width="9.109375" style="87"/>
    <col min="1281" max="1281" width="31.88671875" style="87" customWidth="1"/>
    <col min="1282" max="1282" width="19.6640625" style="87" customWidth="1"/>
    <col min="1283" max="1284" width="17.6640625" style="87" customWidth="1"/>
    <col min="1285" max="1287" width="7.44140625" style="87" customWidth="1"/>
    <col min="1288" max="1290" width="8.5546875" style="87" customWidth="1"/>
    <col min="1291" max="1291" width="10" style="87" customWidth="1"/>
    <col min="1292" max="1292" width="3" style="87" customWidth="1"/>
    <col min="1293" max="1294" width="9.109375" style="87"/>
    <col min="1295" max="1295" width="11.109375" style="87" bestFit="1" customWidth="1"/>
    <col min="1296" max="1536" width="9.109375" style="87"/>
    <col min="1537" max="1537" width="31.88671875" style="87" customWidth="1"/>
    <col min="1538" max="1538" width="19.6640625" style="87" customWidth="1"/>
    <col min="1539" max="1540" width="17.6640625" style="87" customWidth="1"/>
    <col min="1541" max="1543" width="7.44140625" style="87" customWidth="1"/>
    <col min="1544" max="1546" width="8.5546875" style="87" customWidth="1"/>
    <col min="1547" max="1547" width="10" style="87" customWidth="1"/>
    <col min="1548" max="1548" width="3" style="87" customWidth="1"/>
    <col min="1549" max="1550" width="9.109375" style="87"/>
    <col min="1551" max="1551" width="11.109375" style="87" bestFit="1" customWidth="1"/>
    <col min="1552" max="1792" width="9.109375" style="87"/>
    <col min="1793" max="1793" width="31.88671875" style="87" customWidth="1"/>
    <col min="1794" max="1794" width="19.6640625" style="87" customWidth="1"/>
    <col min="1795" max="1796" width="17.6640625" style="87" customWidth="1"/>
    <col min="1797" max="1799" width="7.44140625" style="87" customWidth="1"/>
    <col min="1800" max="1802" width="8.5546875" style="87" customWidth="1"/>
    <col min="1803" max="1803" width="10" style="87" customWidth="1"/>
    <col min="1804" max="1804" width="3" style="87" customWidth="1"/>
    <col min="1805" max="1806" width="9.109375" style="87"/>
    <col min="1807" max="1807" width="11.109375" style="87" bestFit="1" customWidth="1"/>
    <col min="1808" max="2048" width="9.109375" style="87"/>
    <col min="2049" max="2049" width="31.88671875" style="87" customWidth="1"/>
    <col min="2050" max="2050" width="19.6640625" style="87" customWidth="1"/>
    <col min="2051" max="2052" width="17.6640625" style="87" customWidth="1"/>
    <col min="2053" max="2055" width="7.44140625" style="87" customWidth="1"/>
    <col min="2056" max="2058" width="8.5546875" style="87" customWidth="1"/>
    <col min="2059" max="2059" width="10" style="87" customWidth="1"/>
    <col min="2060" max="2060" width="3" style="87" customWidth="1"/>
    <col min="2061" max="2062" width="9.109375" style="87"/>
    <col min="2063" max="2063" width="11.109375" style="87" bestFit="1" customWidth="1"/>
    <col min="2064" max="2304" width="9.109375" style="87"/>
    <col min="2305" max="2305" width="31.88671875" style="87" customWidth="1"/>
    <col min="2306" max="2306" width="19.6640625" style="87" customWidth="1"/>
    <col min="2307" max="2308" width="17.6640625" style="87" customWidth="1"/>
    <col min="2309" max="2311" width="7.44140625" style="87" customWidth="1"/>
    <col min="2312" max="2314" width="8.5546875" style="87" customWidth="1"/>
    <col min="2315" max="2315" width="10" style="87" customWidth="1"/>
    <col min="2316" max="2316" width="3" style="87" customWidth="1"/>
    <col min="2317" max="2318" width="9.109375" style="87"/>
    <col min="2319" max="2319" width="11.109375" style="87" bestFit="1" customWidth="1"/>
    <col min="2320" max="2560" width="9.109375" style="87"/>
    <col min="2561" max="2561" width="31.88671875" style="87" customWidth="1"/>
    <col min="2562" max="2562" width="19.6640625" style="87" customWidth="1"/>
    <col min="2563" max="2564" width="17.6640625" style="87" customWidth="1"/>
    <col min="2565" max="2567" width="7.44140625" style="87" customWidth="1"/>
    <col min="2568" max="2570" width="8.5546875" style="87" customWidth="1"/>
    <col min="2571" max="2571" width="10" style="87" customWidth="1"/>
    <col min="2572" max="2572" width="3" style="87" customWidth="1"/>
    <col min="2573" max="2574" width="9.109375" style="87"/>
    <col min="2575" max="2575" width="11.109375" style="87" bestFit="1" customWidth="1"/>
    <col min="2576" max="2816" width="9.109375" style="87"/>
    <col min="2817" max="2817" width="31.88671875" style="87" customWidth="1"/>
    <col min="2818" max="2818" width="19.6640625" style="87" customWidth="1"/>
    <col min="2819" max="2820" width="17.6640625" style="87" customWidth="1"/>
    <col min="2821" max="2823" width="7.44140625" style="87" customWidth="1"/>
    <col min="2824" max="2826" width="8.5546875" style="87" customWidth="1"/>
    <col min="2827" max="2827" width="10" style="87" customWidth="1"/>
    <col min="2828" max="2828" width="3" style="87" customWidth="1"/>
    <col min="2829" max="2830" width="9.109375" style="87"/>
    <col min="2831" max="2831" width="11.109375" style="87" bestFit="1" customWidth="1"/>
    <col min="2832" max="3072" width="9.109375" style="87"/>
    <col min="3073" max="3073" width="31.88671875" style="87" customWidth="1"/>
    <col min="3074" max="3074" width="19.6640625" style="87" customWidth="1"/>
    <col min="3075" max="3076" width="17.6640625" style="87" customWidth="1"/>
    <col min="3077" max="3079" width="7.44140625" style="87" customWidth="1"/>
    <col min="3080" max="3082" width="8.5546875" style="87" customWidth="1"/>
    <col min="3083" max="3083" width="10" style="87" customWidth="1"/>
    <col min="3084" max="3084" width="3" style="87" customWidth="1"/>
    <col min="3085" max="3086" width="9.109375" style="87"/>
    <col min="3087" max="3087" width="11.109375" style="87" bestFit="1" customWidth="1"/>
    <col min="3088" max="3328" width="9.109375" style="87"/>
    <col min="3329" max="3329" width="31.88671875" style="87" customWidth="1"/>
    <col min="3330" max="3330" width="19.6640625" style="87" customWidth="1"/>
    <col min="3331" max="3332" width="17.6640625" style="87" customWidth="1"/>
    <col min="3333" max="3335" width="7.44140625" style="87" customWidth="1"/>
    <col min="3336" max="3338" width="8.5546875" style="87" customWidth="1"/>
    <col min="3339" max="3339" width="10" style="87" customWidth="1"/>
    <col min="3340" max="3340" width="3" style="87" customWidth="1"/>
    <col min="3341" max="3342" width="9.109375" style="87"/>
    <col min="3343" max="3343" width="11.109375" style="87" bestFit="1" customWidth="1"/>
    <col min="3344" max="3584" width="9.109375" style="87"/>
    <col min="3585" max="3585" width="31.88671875" style="87" customWidth="1"/>
    <col min="3586" max="3586" width="19.6640625" style="87" customWidth="1"/>
    <col min="3587" max="3588" width="17.6640625" style="87" customWidth="1"/>
    <col min="3589" max="3591" width="7.44140625" style="87" customWidth="1"/>
    <col min="3592" max="3594" width="8.5546875" style="87" customWidth="1"/>
    <col min="3595" max="3595" width="10" style="87" customWidth="1"/>
    <col min="3596" max="3596" width="3" style="87" customWidth="1"/>
    <col min="3597" max="3598" width="9.109375" style="87"/>
    <col min="3599" max="3599" width="11.109375" style="87" bestFit="1" customWidth="1"/>
    <col min="3600" max="3840" width="9.109375" style="87"/>
    <col min="3841" max="3841" width="31.88671875" style="87" customWidth="1"/>
    <col min="3842" max="3842" width="19.6640625" style="87" customWidth="1"/>
    <col min="3843" max="3844" width="17.6640625" style="87" customWidth="1"/>
    <col min="3845" max="3847" width="7.44140625" style="87" customWidth="1"/>
    <col min="3848" max="3850" width="8.5546875" style="87" customWidth="1"/>
    <col min="3851" max="3851" width="10" style="87" customWidth="1"/>
    <col min="3852" max="3852" width="3" style="87" customWidth="1"/>
    <col min="3853" max="3854" width="9.109375" style="87"/>
    <col min="3855" max="3855" width="11.109375" style="87" bestFit="1" customWidth="1"/>
    <col min="3856" max="4096" width="9.109375" style="87"/>
    <col min="4097" max="4097" width="31.88671875" style="87" customWidth="1"/>
    <col min="4098" max="4098" width="19.6640625" style="87" customWidth="1"/>
    <col min="4099" max="4100" width="17.6640625" style="87" customWidth="1"/>
    <col min="4101" max="4103" width="7.44140625" style="87" customWidth="1"/>
    <col min="4104" max="4106" width="8.5546875" style="87" customWidth="1"/>
    <col min="4107" max="4107" width="10" style="87" customWidth="1"/>
    <col min="4108" max="4108" width="3" style="87" customWidth="1"/>
    <col min="4109" max="4110" width="9.109375" style="87"/>
    <col min="4111" max="4111" width="11.109375" style="87" bestFit="1" customWidth="1"/>
    <col min="4112" max="4352" width="9.109375" style="87"/>
    <col min="4353" max="4353" width="31.88671875" style="87" customWidth="1"/>
    <col min="4354" max="4354" width="19.6640625" style="87" customWidth="1"/>
    <col min="4355" max="4356" width="17.6640625" style="87" customWidth="1"/>
    <col min="4357" max="4359" width="7.44140625" style="87" customWidth="1"/>
    <col min="4360" max="4362" width="8.5546875" style="87" customWidth="1"/>
    <col min="4363" max="4363" width="10" style="87" customWidth="1"/>
    <col min="4364" max="4364" width="3" style="87" customWidth="1"/>
    <col min="4365" max="4366" width="9.109375" style="87"/>
    <col min="4367" max="4367" width="11.109375" style="87" bestFit="1" customWidth="1"/>
    <col min="4368" max="4608" width="9.109375" style="87"/>
    <col min="4609" max="4609" width="31.88671875" style="87" customWidth="1"/>
    <col min="4610" max="4610" width="19.6640625" style="87" customWidth="1"/>
    <col min="4611" max="4612" width="17.6640625" style="87" customWidth="1"/>
    <col min="4613" max="4615" width="7.44140625" style="87" customWidth="1"/>
    <col min="4616" max="4618" width="8.5546875" style="87" customWidth="1"/>
    <col min="4619" max="4619" width="10" style="87" customWidth="1"/>
    <col min="4620" max="4620" width="3" style="87" customWidth="1"/>
    <col min="4621" max="4622" width="9.109375" style="87"/>
    <col min="4623" max="4623" width="11.109375" style="87" bestFit="1" customWidth="1"/>
    <col min="4624" max="4864" width="9.109375" style="87"/>
    <col min="4865" max="4865" width="31.88671875" style="87" customWidth="1"/>
    <col min="4866" max="4866" width="19.6640625" style="87" customWidth="1"/>
    <col min="4867" max="4868" width="17.6640625" style="87" customWidth="1"/>
    <col min="4869" max="4871" width="7.44140625" style="87" customWidth="1"/>
    <col min="4872" max="4874" width="8.5546875" style="87" customWidth="1"/>
    <col min="4875" max="4875" width="10" style="87" customWidth="1"/>
    <col min="4876" max="4876" width="3" style="87" customWidth="1"/>
    <col min="4877" max="4878" width="9.109375" style="87"/>
    <col min="4879" max="4879" width="11.109375" style="87" bestFit="1" customWidth="1"/>
    <col min="4880" max="5120" width="9.109375" style="87"/>
    <col min="5121" max="5121" width="31.88671875" style="87" customWidth="1"/>
    <col min="5122" max="5122" width="19.6640625" style="87" customWidth="1"/>
    <col min="5123" max="5124" width="17.6640625" style="87" customWidth="1"/>
    <col min="5125" max="5127" width="7.44140625" style="87" customWidth="1"/>
    <col min="5128" max="5130" width="8.5546875" style="87" customWidth="1"/>
    <col min="5131" max="5131" width="10" style="87" customWidth="1"/>
    <col min="5132" max="5132" width="3" style="87" customWidth="1"/>
    <col min="5133" max="5134" width="9.109375" style="87"/>
    <col min="5135" max="5135" width="11.109375" style="87" bestFit="1" customWidth="1"/>
    <col min="5136" max="5376" width="9.109375" style="87"/>
    <col min="5377" max="5377" width="31.88671875" style="87" customWidth="1"/>
    <col min="5378" max="5378" width="19.6640625" style="87" customWidth="1"/>
    <col min="5379" max="5380" width="17.6640625" style="87" customWidth="1"/>
    <col min="5381" max="5383" width="7.44140625" style="87" customWidth="1"/>
    <col min="5384" max="5386" width="8.5546875" style="87" customWidth="1"/>
    <col min="5387" max="5387" width="10" style="87" customWidth="1"/>
    <col min="5388" max="5388" width="3" style="87" customWidth="1"/>
    <col min="5389" max="5390" width="9.109375" style="87"/>
    <col min="5391" max="5391" width="11.109375" style="87" bestFit="1" customWidth="1"/>
    <col min="5392" max="5632" width="9.109375" style="87"/>
    <col min="5633" max="5633" width="31.88671875" style="87" customWidth="1"/>
    <col min="5634" max="5634" width="19.6640625" style="87" customWidth="1"/>
    <col min="5635" max="5636" width="17.6640625" style="87" customWidth="1"/>
    <col min="5637" max="5639" width="7.44140625" style="87" customWidth="1"/>
    <col min="5640" max="5642" width="8.5546875" style="87" customWidth="1"/>
    <col min="5643" max="5643" width="10" style="87" customWidth="1"/>
    <col min="5644" max="5644" width="3" style="87" customWidth="1"/>
    <col min="5645" max="5646" width="9.109375" style="87"/>
    <col min="5647" max="5647" width="11.109375" style="87" bestFit="1" customWidth="1"/>
    <col min="5648" max="5888" width="9.109375" style="87"/>
    <col min="5889" max="5889" width="31.88671875" style="87" customWidth="1"/>
    <col min="5890" max="5890" width="19.6640625" style="87" customWidth="1"/>
    <col min="5891" max="5892" width="17.6640625" style="87" customWidth="1"/>
    <col min="5893" max="5895" width="7.44140625" style="87" customWidth="1"/>
    <col min="5896" max="5898" width="8.5546875" style="87" customWidth="1"/>
    <col min="5899" max="5899" width="10" style="87" customWidth="1"/>
    <col min="5900" max="5900" width="3" style="87" customWidth="1"/>
    <col min="5901" max="5902" width="9.109375" style="87"/>
    <col min="5903" max="5903" width="11.109375" style="87" bestFit="1" customWidth="1"/>
    <col min="5904" max="6144" width="9.109375" style="87"/>
    <col min="6145" max="6145" width="31.88671875" style="87" customWidth="1"/>
    <col min="6146" max="6146" width="19.6640625" style="87" customWidth="1"/>
    <col min="6147" max="6148" width="17.6640625" style="87" customWidth="1"/>
    <col min="6149" max="6151" width="7.44140625" style="87" customWidth="1"/>
    <col min="6152" max="6154" width="8.5546875" style="87" customWidth="1"/>
    <col min="6155" max="6155" width="10" style="87" customWidth="1"/>
    <col min="6156" max="6156" width="3" style="87" customWidth="1"/>
    <col min="6157" max="6158" width="9.109375" style="87"/>
    <col min="6159" max="6159" width="11.109375" style="87" bestFit="1" customWidth="1"/>
    <col min="6160" max="6400" width="9.109375" style="87"/>
    <col min="6401" max="6401" width="31.88671875" style="87" customWidth="1"/>
    <col min="6402" max="6402" width="19.6640625" style="87" customWidth="1"/>
    <col min="6403" max="6404" width="17.6640625" style="87" customWidth="1"/>
    <col min="6405" max="6407" width="7.44140625" style="87" customWidth="1"/>
    <col min="6408" max="6410" width="8.5546875" style="87" customWidth="1"/>
    <col min="6411" max="6411" width="10" style="87" customWidth="1"/>
    <col min="6412" max="6412" width="3" style="87" customWidth="1"/>
    <col min="6413" max="6414" width="9.109375" style="87"/>
    <col min="6415" max="6415" width="11.109375" style="87" bestFit="1" customWidth="1"/>
    <col min="6416" max="6656" width="9.109375" style="87"/>
    <col min="6657" max="6657" width="31.88671875" style="87" customWidth="1"/>
    <col min="6658" max="6658" width="19.6640625" style="87" customWidth="1"/>
    <col min="6659" max="6660" width="17.6640625" style="87" customWidth="1"/>
    <col min="6661" max="6663" width="7.44140625" style="87" customWidth="1"/>
    <col min="6664" max="6666" width="8.5546875" style="87" customWidth="1"/>
    <col min="6667" max="6667" width="10" style="87" customWidth="1"/>
    <col min="6668" max="6668" width="3" style="87" customWidth="1"/>
    <col min="6669" max="6670" width="9.109375" style="87"/>
    <col min="6671" max="6671" width="11.109375" style="87" bestFit="1" customWidth="1"/>
    <col min="6672" max="6912" width="9.109375" style="87"/>
    <col min="6913" max="6913" width="31.88671875" style="87" customWidth="1"/>
    <col min="6914" max="6914" width="19.6640625" style="87" customWidth="1"/>
    <col min="6915" max="6916" width="17.6640625" style="87" customWidth="1"/>
    <col min="6917" max="6919" width="7.44140625" style="87" customWidth="1"/>
    <col min="6920" max="6922" width="8.5546875" style="87" customWidth="1"/>
    <col min="6923" max="6923" width="10" style="87" customWidth="1"/>
    <col min="6924" max="6924" width="3" style="87" customWidth="1"/>
    <col min="6925" max="6926" width="9.109375" style="87"/>
    <col min="6927" max="6927" width="11.109375" style="87" bestFit="1" customWidth="1"/>
    <col min="6928" max="7168" width="9.109375" style="87"/>
    <col min="7169" max="7169" width="31.88671875" style="87" customWidth="1"/>
    <col min="7170" max="7170" width="19.6640625" style="87" customWidth="1"/>
    <col min="7171" max="7172" width="17.6640625" style="87" customWidth="1"/>
    <col min="7173" max="7175" width="7.44140625" style="87" customWidth="1"/>
    <col min="7176" max="7178" width="8.5546875" style="87" customWidth="1"/>
    <col min="7179" max="7179" width="10" style="87" customWidth="1"/>
    <col min="7180" max="7180" width="3" style="87" customWidth="1"/>
    <col min="7181" max="7182" width="9.109375" style="87"/>
    <col min="7183" max="7183" width="11.109375" style="87" bestFit="1" customWidth="1"/>
    <col min="7184" max="7424" width="9.109375" style="87"/>
    <col min="7425" max="7425" width="31.88671875" style="87" customWidth="1"/>
    <col min="7426" max="7426" width="19.6640625" style="87" customWidth="1"/>
    <col min="7427" max="7428" width="17.6640625" style="87" customWidth="1"/>
    <col min="7429" max="7431" width="7.44140625" style="87" customWidth="1"/>
    <col min="7432" max="7434" width="8.5546875" style="87" customWidth="1"/>
    <col min="7435" max="7435" width="10" style="87" customWidth="1"/>
    <col min="7436" max="7436" width="3" style="87" customWidth="1"/>
    <col min="7437" max="7438" width="9.109375" style="87"/>
    <col min="7439" max="7439" width="11.109375" style="87" bestFit="1" customWidth="1"/>
    <col min="7440" max="7680" width="9.109375" style="87"/>
    <col min="7681" max="7681" width="31.88671875" style="87" customWidth="1"/>
    <col min="7682" max="7682" width="19.6640625" style="87" customWidth="1"/>
    <col min="7683" max="7684" width="17.6640625" style="87" customWidth="1"/>
    <col min="7685" max="7687" width="7.44140625" style="87" customWidth="1"/>
    <col min="7688" max="7690" width="8.5546875" style="87" customWidth="1"/>
    <col min="7691" max="7691" width="10" style="87" customWidth="1"/>
    <col min="7692" max="7692" width="3" style="87" customWidth="1"/>
    <col min="7693" max="7694" width="9.109375" style="87"/>
    <col min="7695" max="7695" width="11.109375" style="87" bestFit="1" customWidth="1"/>
    <col min="7696" max="7936" width="9.109375" style="87"/>
    <col min="7937" max="7937" width="31.88671875" style="87" customWidth="1"/>
    <col min="7938" max="7938" width="19.6640625" style="87" customWidth="1"/>
    <col min="7939" max="7940" width="17.6640625" style="87" customWidth="1"/>
    <col min="7941" max="7943" width="7.44140625" style="87" customWidth="1"/>
    <col min="7944" max="7946" width="8.5546875" style="87" customWidth="1"/>
    <col min="7947" max="7947" width="10" style="87" customWidth="1"/>
    <col min="7948" max="7948" width="3" style="87" customWidth="1"/>
    <col min="7949" max="7950" width="9.109375" style="87"/>
    <col min="7951" max="7951" width="11.109375" style="87" bestFit="1" customWidth="1"/>
    <col min="7952" max="8192" width="9.109375" style="87"/>
    <col min="8193" max="8193" width="31.88671875" style="87" customWidth="1"/>
    <col min="8194" max="8194" width="19.6640625" style="87" customWidth="1"/>
    <col min="8195" max="8196" width="17.6640625" style="87" customWidth="1"/>
    <col min="8197" max="8199" width="7.44140625" style="87" customWidth="1"/>
    <col min="8200" max="8202" width="8.5546875" style="87" customWidth="1"/>
    <col min="8203" max="8203" width="10" style="87" customWidth="1"/>
    <col min="8204" max="8204" width="3" style="87" customWidth="1"/>
    <col min="8205" max="8206" width="9.109375" style="87"/>
    <col min="8207" max="8207" width="11.109375" style="87" bestFit="1" customWidth="1"/>
    <col min="8208" max="8448" width="9.109375" style="87"/>
    <col min="8449" max="8449" width="31.88671875" style="87" customWidth="1"/>
    <col min="8450" max="8450" width="19.6640625" style="87" customWidth="1"/>
    <col min="8451" max="8452" width="17.6640625" style="87" customWidth="1"/>
    <col min="8453" max="8455" width="7.44140625" style="87" customWidth="1"/>
    <col min="8456" max="8458" width="8.5546875" style="87" customWidth="1"/>
    <col min="8459" max="8459" width="10" style="87" customWidth="1"/>
    <col min="8460" max="8460" width="3" style="87" customWidth="1"/>
    <col min="8461" max="8462" width="9.109375" style="87"/>
    <col min="8463" max="8463" width="11.109375" style="87" bestFit="1" customWidth="1"/>
    <col min="8464" max="8704" width="9.109375" style="87"/>
    <col min="8705" max="8705" width="31.88671875" style="87" customWidth="1"/>
    <col min="8706" max="8706" width="19.6640625" style="87" customWidth="1"/>
    <col min="8707" max="8708" width="17.6640625" style="87" customWidth="1"/>
    <col min="8709" max="8711" width="7.44140625" style="87" customWidth="1"/>
    <col min="8712" max="8714" width="8.5546875" style="87" customWidth="1"/>
    <col min="8715" max="8715" width="10" style="87" customWidth="1"/>
    <col min="8716" max="8716" width="3" style="87" customWidth="1"/>
    <col min="8717" max="8718" width="9.109375" style="87"/>
    <col min="8719" max="8719" width="11.109375" style="87" bestFit="1" customWidth="1"/>
    <col min="8720" max="8960" width="9.109375" style="87"/>
    <col min="8961" max="8961" width="31.88671875" style="87" customWidth="1"/>
    <col min="8962" max="8962" width="19.6640625" style="87" customWidth="1"/>
    <col min="8963" max="8964" width="17.6640625" style="87" customWidth="1"/>
    <col min="8965" max="8967" width="7.44140625" style="87" customWidth="1"/>
    <col min="8968" max="8970" width="8.5546875" style="87" customWidth="1"/>
    <col min="8971" max="8971" width="10" style="87" customWidth="1"/>
    <col min="8972" max="8972" width="3" style="87" customWidth="1"/>
    <col min="8973" max="8974" width="9.109375" style="87"/>
    <col min="8975" max="8975" width="11.109375" style="87" bestFit="1" customWidth="1"/>
    <col min="8976" max="9216" width="9.109375" style="87"/>
    <col min="9217" max="9217" width="31.88671875" style="87" customWidth="1"/>
    <col min="9218" max="9218" width="19.6640625" style="87" customWidth="1"/>
    <col min="9219" max="9220" width="17.6640625" style="87" customWidth="1"/>
    <col min="9221" max="9223" width="7.44140625" style="87" customWidth="1"/>
    <col min="9224" max="9226" width="8.5546875" style="87" customWidth="1"/>
    <col min="9227" max="9227" width="10" style="87" customWidth="1"/>
    <col min="9228" max="9228" width="3" style="87" customWidth="1"/>
    <col min="9229" max="9230" width="9.109375" style="87"/>
    <col min="9231" max="9231" width="11.109375" style="87" bestFit="1" customWidth="1"/>
    <col min="9232" max="9472" width="9.109375" style="87"/>
    <col min="9473" max="9473" width="31.88671875" style="87" customWidth="1"/>
    <col min="9474" max="9474" width="19.6640625" style="87" customWidth="1"/>
    <col min="9475" max="9476" width="17.6640625" style="87" customWidth="1"/>
    <col min="9477" max="9479" width="7.44140625" style="87" customWidth="1"/>
    <col min="9480" max="9482" width="8.5546875" style="87" customWidth="1"/>
    <col min="9483" max="9483" width="10" style="87" customWidth="1"/>
    <col min="9484" max="9484" width="3" style="87" customWidth="1"/>
    <col min="9485" max="9486" width="9.109375" style="87"/>
    <col min="9487" max="9487" width="11.109375" style="87" bestFit="1" customWidth="1"/>
    <col min="9488" max="9728" width="9.109375" style="87"/>
    <col min="9729" max="9729" width="31.88671875" style="87" customWidth="1"/>
    <col min="9730" max="9730" width="19.6640625" style="87" customWidth="1"/>
    <col min="9731" max="9732" width="17.6640625" style="87" customWidth="1"/>
    <col min="9733" max="9735" width="7.44140625" style="87" customWidth="1"/>
    <col min="9736" max="9738" width="8.5546875" style="87" customWidth="1"/>
    <col min="9739" max="9739" width="10" style="87" customWidth="1"/>
    <col min="9740" max="9740" width="3" style="87" customWidth="1"/>
    <col min="9741" max="9742" width="9.109375" style="87"/>
    <col min="9743" max="9743" width="11.109375" style="87" bestFit="1" customWidth="1"/>
    <col min="9744" max="9984" width="9.109375" style="87"/>
    <col min="9985" max="9985" width="31.88671875" style="87" customWidth="1"/>
    <col min="9986" max="9986" width="19.6640625" style="87" customWidth="1"/>
    <col min="9987" max="9988" width="17.6640625" style="87" customWidth="1"/>
    <col min="9989" max="9991" width="7.44140625" style="87" customWidth="1"/>
    <col min="9992" max="9994" width="8.5546875" style="87" customWidth="1"/>
    <col min="9995" max="9995" width="10" style="87" customWidth="1"/>
    <col min="9996" max="9996" width="3" style="87" customWidth="1"/>
    <col min="9997" max="9998" width="9.109375" style="87"/>
    <col min="9999" max="9999" width="11.109375" style="87" bestFit="1" customWidth="1"/>
    <col min="10000" max="10240" width="9.109375" style="87"/>
    <col min="10241" max="10241" width="31.88671875" style="87" customWidth="1"/>
    <col min="10242" max="10242" width="19.6640625" style="87" customWidth="1"/>
    <col min="10243" max="10244" width="17.6640625" style="87" customWidth="1"/>
    <col min="10245" max="10247" width="7.44140625" style="87" customWidth="1"/>
    <col min="10248" max="10250" width="8.5546875" style="87" customWidth="1"/>
    <col min="10251" max="10251" width="10" style="87" customWidth="1"/>
    <col min="10252" max="10252" width="3" style="87" customWidth="1"/>
    <col min="10253" max="10254" width="9.109375" style="87"/>
    <col min="10255" max="10255" width="11.109375" style="87" bestFit="1" customWidth="1"/>
    <col min="10256" max="10496" width="9.109375" style="87"/>
    <col min="10497" max="10497" width="31.88671875" style="87" customWidth="1"/>
    <col min="10498" max="10498" width="19.6640625" style="87" customWidth="1"/>
    <col min="10499" max="10500" width="17.6640625" style="87" customWidth="1"/>
    <col min="10501" max="10503" width="7.44140625" style="87" customWidth="1"/>
    <col min="10504" max="10506" width="8.5546875" style="87" customWidth="1"/>
    <col min="10507" max="10507" width="10" style="87" customWidth="1"/>
    <col min="10508" max="10508" width="3" style="87" customWidth="1"/>
    <col min="10509" max="10510" width="9.109375" style="87"/>
    <col min="10511" max="10511" width="11.109375" style="87" bestFit="1" customWidth="1"/>
    <col min="10512" max="10752" width="9.109375" style="87"/>
    <col min="10753" max="10753" width="31.88671875" style="87" customWidth="1"/>
    <col min="10754" max="10754" width="19.6640625" style="87" customWidth="1"/>
    <col min="10755" max="10756" width="17.6640625" style="87" customWidth="1"/>
    <col min="10757" max="10759" width="7.44140625" style="87" customWidth="1"/>
    <col min="10760" max="10762" width="8.5546875" style="87" customWidth="1"/>
    <col min="10763" max="10763" width="10" style="87" customWidth="1"/>
    <col min="10764" max="10764" width="3" style="87" customWidth="1"/>
    <col min="10765" max="10766" width="9.109375" style="87"/>
    <col min="10767" max="10767" width="11.109375" style="87" bestFit="1" customWidth="1"/>
    <col min="10768" max="11008" width="9.109375" style="87"/>
    <col min="11009" max="11009" width="31.88671875" style="87" customWidth="1"/>
    <col min="11010" max="11010" width="19.6640625" style="87" customWidth="1"/>
    <col min="11011" max="11012" width="17.6640625" style="87" customWidth="1"/>
    <col min="11013" max="11015" width="7.44140625" style="87" customWidth="1"/>
    <col min="11016" max="11018" width="8.5546875" style="87" customWidth="1"/>
    <col min="11019" max="11019" width="10" style="87" customWidth="1"/>
    <col min="11020" max="11020" width="3" style="87" customWidth="1"/>
    <col min="11021" max="11022" width="9.109375" style="87"/>
    <col min="11023" max="11023" width="11.109375" style="87" bestFit="1" customWidth="1"/>
    <col min="11024" max="11264" width="9.109375" style="87"/>
    <col min="11265" max="11265" width="31.88671875" style="87" customWidth="1"/>
    <col min="11266" max="11266" width="19.6640625" style="87" customWidth="1"/>
    <col min="11267" max="11268" width="17.6640625" style="87" customWidth="1"/>
    <col min="11269" max="11271" width="7.44140625" style="87" customWidth="1"/>
    <col min="11272" max="11274" width="8.5546875" style="87" customWidth="1"/>
    <col min="11275" max="11275" width="10" style="87" customWidth="1"/>
    <col min="11276" max="11276" width="3" style="87" customWidth="1"/>
    <col min="11277" max="11278" width="9.109375" style="87"/>
    <col min="11279" max="11279" width="11.109375" style="87" bestFit="1" customWidth="1"/>
    <col min="11280" max="11520" width="9.109375" style="87"/>
    <col min="11521" max="11521" width="31.88671875" style="87" customWidth="1"/>
    <col min="11522" max="11522" width="19.6640625" style="87" customWidth="1"/>
    <col min="11523" max="11524" width="17.6640625" style="87" customWidth="1"/>
    <col min="11525" max="11527" width="7.44140625" style="87" customWidth="1"/>
    <col min="11528" max="11530" width="8.5546875" style="87" customWidth="1"/>
    <col min="11531" max="11531" width="10" style="87" customWidth="1"/>
    <col min="11532" max="11532" width="3" style="87" customWidth="1"/>
    <col min="11533" max="11534" width="9.109375" style="87"/>
    <col min="11535" max="11535" width="11.109375" style="87" bestFit="1" customWidth="1"/>
    <col min="11536" max="11776" width="9.109375" style="87"/>
    <col min="11777" max="11777" width="31.88671875" style="87" customWidth="1"/>
    <col min="11778" max="11778" width="19.6640625" style="87" customWidth="1"/>
    <col min="11779" max="11780" width="17.6640625" style="87" customWidth="1"/>
    <col min="11781" max="11783" width="7.44140625" style="87" customWidth="1"/>
    <col min="11784" max="11786" width="8.5546875" style="87" customWidth="1"/>
    <col min="11787" max="11787" width="10" style="87" customWidth="1"/>
    <col min="11788" max="11788" width="3" style="87" customWidth="1"/>
    <col min="11789" max="11790" width="9.109375" style="87"/>
    <col min="11791" max="11791" width="11.109375" style="87" bestFit="1" customWidth="1"/>
    <col min="11792" max="12032" width="9.109375" style="87"/>
    <col min="12033" max="12033" width="31.88671875" style="87" customWidth="1"/>
    <col min="12034" max="12034" width="19.6640625" style="87" customWidth="1"/>
    <col min="12035" max="12036" width="17.6640625" style="87" customWidth="1"/>
    <col min="12037" max="12039" width="7.44140625" style="87" customWidth="1"/>
    <col min="12040" max="12042" width="8.5546875" style="87" customWidth="1"/>
    <col min="12043" max="12043" width="10" style="87" customWidth="1"/>
    <col min="12044" max="12044" width="3" style="87" customWidth="1"/>
    <col min="12045" max="12046" width="9.109375" style="87"/>
    <col min="12047" max="12047" width="11.109375" style="87" bestFit="1" customWidth="1"/>
    <col min="12048" max="12288" width="9.109375" style="87"/>
    <col min="12289" max="12289" width="31.88671875" style="87" customWidth="1"/>
    <col min="12290" max="12290" width="19.6640625" style="87" customWidth="1"/>
    <col min="12291" max="12292" width="17.6640625" style="87" customWidth="1"/>
    <col min="12293" max="12295" width="7.44140625" style="87" customWidth="1"/>
    <col min="12296" max="12298" width="8.5546875" style="87" customWidth="1"/>
    <col min="12299" max="12299" width="10" style="87" customWidth="1"/>
    <col min="12300" max="12300" width="3" style="87" customWidth="1"/>
    <col min="12301" max="12302" width="9.109375" style="87"/>
    <col min="12303" max="12303" width="11.109375" style="87" bestFit="1" customWidth="1"/>
    <col min="12304" max="12544" width="9.109375" style="87"/>
    <col min="12545" max="12545" width="31.88671875" style="87" customWidth="1"/>
    <col min="12546" max="12546" width="19.6640625" style="87" customWidth="1"/>
    <col min="12547" max="12548" width="17.6640625" style="87" customWidth="1"/>
    <col min="12549" max="12551" width="7.44140625" style="87" customWidth="1"/>
    <col min="12552" max="12554" width="8.5546875" style="87" customWidth="1"/>
    <col min="12555" max="12555" width="10" style="87" customWidth="1"/>
    <col min="12556" max="12556" width="3" style="87" customWidth="1"/>
    <col min="12557" max="12558" width="9.109375" style="87"/>
    <col min="12559" max="12559" width="11.109375" style="87" bestFit="1" customWidth="1"/>
    <col min="12560" max="12800" width="9.109375" style="87"/>
    <col min="12801" max="12801" width="31.88671875" style="87" customWidth="1"/>
    <col min="12802" max="12802" width="19.6640625" style="87" customWidth="1"/>
    <col min="12803" max="12804" width="17.6640625" style="87" customWidth="1"/>
    <col min="12805" max="12807" width="7.44140625" style="87" customWidth="1"/>
    <col min="12808" max="12810" width="8.5546875" style="87" customWidth="1"/>
    <col min="12811" max="12811" width="10" style="87" customWidth="1"/>
    <col min="12812" max="12812" width="3" style="87" customWidth="1"/>
    <col min="12813" max="12814" width="9.109375" style="87"/>
    <col min="12815" max="12815" width="11.109375" style="87" bestFit="1" customWidth="1"/>
    <col min="12816" max="13056" width="9.109375" style="87"/>
    <col min="13057" max="13057" width="31.88671875" style="87" customWidth="1"/>
    <col min="13058" max="13058" width="19.6640625" style="87" customWidth="1"/>
    <col min="13059" max="13060" width="17.6640625" style="87" customWidth="1"/>
    <col min="13061" max="13063" width="7.44140625" style="87" customWidth="1"/>
    <col min="13064" max="13066" width="8.5546875" style="87" customWidth="1"/>
    <col min="13067" max="13067" width="10" style="87" customWidth="1"/>
    <col min="13068" max="13068" width="3" style="87" customWidth="1"/>
    <col min="13069" max="13070" width="9.109375" style="87"/>
    <col min="13071" max="13071" width="11.109375" style="87" bestFit="1" customWidth="1"/>
    <col min="13072" max="13312" width="9.109375" style="87"/>
    <col min="13313" max="13313" width="31.88671875" style="87" customWidth="1"/>
    <col min="13314" max="13314" width="19.6640625" style="87" customWidth="1"/>
    <col min="13315" max="13316" width="17.6640625" style="87" customWidth="1"/>
    <col min="13317" max="13319" width="7.44140625" style="87" customWidth="1"/>
    <col min="13320" max="13322" width="8.5546875" style="87" customWidth="1"/>
    <col min="13323" max="13323" width="10" style="87" customWidth="1"/>
    <col min="13324" max="13324" width="3" style="87" customWidth="1"/>
    <col min="13325" max="13326" width="9.109375" style="87"/>
    <col min="13327" max="13327" width="11.109375" style="87" bestFit="1" customWidth="1"/>
    <col min="13328" max="13568" width="9.109375" style="87"/>
    <col min="13569" max="13569" width="31.88671875" style="87" customWidth="1"/>
    <col min="13570" max="13570" width="19.6640625" style="87" customWidth="1"/>
    <col min="13571" max="13572" width="17.6640625" style="87" customWidth="1"/>
    <col min="13573" max="13575" width="7.44140625" style="87" customWidth="1"/>
    <col min="13576" max="13578" width="8.5546875" style="87" customWidth="1"/>
    <col min="13579" max="13579" width="10" style="87" customWidth="1"/>
    <col min="13580" max="13580" width="3" style="87" customWidth="1"/>
    <col min="13581" max="13582" width="9.109375" style="87"/>
    <col min="13583" max="13583" width="11.109375" style="87" bestFit="1" customWidth="1"/>
    <col min="13584" max="13824" width="9.109375" style="87"/>
    <col min="13825" max="13825" width="31.88671875" style="87" customWidth="1"/>
    <col min="13826" max="13826" width="19.6640625" style="87" customWidth="1"/>
    <col min="13827" max="13828" width="17.6640625" style="87" customWidth="1"/>
    <col min="13829" max="13831" width="7.44140625" style="87" customWidth="1"/>
    <col min="13832" max="13834" width="8.5546875" style="87" customWidth="1"/>
    <col min="13835" max="13835" width="10" style="87" customWidth="1"/>
    <col min="13836" max="13836" width="3" style="87" customWidth="1"/>
    <col min="13837" max="13838" width="9.109375" style="87"/>
    <col min="13839" max="13839" width="11.109375" style="87" bestFit="1" customWidth="1"/>
    <col min="13840" max="14080" width="9.109375" style="87"/>
    <col min="14081" max="14081" width="31.88671875" style="87" customWidth="1"/>
    <col min="14082" max="14082" width="19.6640625" style="87" customWidth="1"/>
    <col min="14083" max="14084" width="17.6640625" style="87" customWidth="1"/>
    <col min="14085" max="14087" width="7.44140625" style="87" customWidth="1"/>
    <col min="14088" max="14090" width="8.5546875" style="87" customWidth="1"/>
    <col min="14091" max="14091" width="10" style="87" customWidth="1"/>
    <col min="14092" max="14092" width="3" style="87" customWidth="1"/>
    <col min="14093" max="14094" width="9.109375" style="87"/>
    <col min="14095" max="14095" width="11.109375" style="87" bestFit="1" customWidth="1"/>
    <col min="14096" max="14336" width="9.109375" style="87"/>
    <col min="14337" max="14337" width="31.88671875" style="87" customWidth="1"/>
    <col min="14338" max="14338" width="19.6640625" style="87" customWidth="1"/>
    <col min="14339" max="14340" width="17.6640625" style="87" customWidth="1"/>
    <col min="14341" max="14343" width="7.44140625" style="87" customWidth="1"/>
    <col min="14344" max="14346" width="8.5546875" style="87" customWidth="1"/>
    <col min="14347" max="14347" width="10" style="87" customWidth="1"/>
    <col min="14348" max="14348" width="3" style="87" customWidth="1"/>
    <col min="14349" max="14350" width="9.109375" style="87"/>
    <col min="14351" max="14351" width="11.109375" style="87" bestFit="1" customWidth="1"/>
    <col min="14352" max="14592" width="9.109375" style="87"/>
    <col min="14593" max="14593" width="31.88671875" style="87" customWidth="1"/>
    <col min="14594" max="14594" width="19.6640625" style="87" customWidth="1"/>
    <col min="14595" max="14596" width="17.6640625" style="87" customWidth="1"/>
    <col min="14597" max="14599" width="7.44140625" style="87" customWidth="1"/>
    <col min="14600" max="14602" width="8.5546875" style="87" customWidth="1"/>
    <col min="14603" max="14603" width="10" style="87" customWidth="1"/>
    <col min="14604" max="14604" width="3" style="87" customWidth="1"/>
    <col min="14605" max="14606" width="9.109375" style="87"/>
    <col min="14607" max="14607" width="11.109375" style="87" bestFit="1" customWidth="1"/>
    <col min="14608" max="14848" width="9.109375" style="87"/>
    <col min="14849" max="14849" width="31.88671875" style="87" customWidth="1"/>
    <col min="14850" max="14850" width="19.6640625" style="87" customWidth="1"/>
    <col min="14851" max="14852" width="17.6640625" style="87" customWidth="1"/>
    <col min="14853" max="14855" width="7.44140625" style="87" customWidth="1"/>
    <col min="14856" max="14858" width="8.5546875" style="87" customWidth="1"/>
    <col min="14859" max="14859" width="10" style="87" customWidth="1"/>
    <col min="14860" max="14860" width="3" style="87" customWidth="1"/>
    <col min="14861" max="14862" width="9.109375" style="87"/>
    <col min="14863" max="14863" width="11.109375" style="87" bestFit="1" customWidth="1"/>
    <col min="14864" max="15104" width="9.109375" style="87"/>
    <col min="15105" max="15105" width="31.88671875" style="87" customWidth="1"/>
    <col min="15106" max="15106" width="19.6640625" style="87" customWidth="1"/>
    <col min="15107" max="15108" width="17.6640625" style="87" customWidth="1"/>
    <col min="15109" max="15111" width="7.44140625" style="87" customWidth="1"/>
    <col min="15112" max="15114" width="8.5546875" style="87" customWidth="1"/>
    <col min="15115" max="15115" width="10" style="87" customWidth="1"/>
    <col min="15116" max="15116" width="3" style="87" customWidth="1"/>
    <col min="15117" max="15118" width="9.109375" style="87"/>
    <col min="15119" max="15119" width="11.109375" style="87" bestFit="1" customWidth="1"/>
    <col min="15120" max="15360" width="9.109375" style="87"/>
    <col min="15361" max="15361" width="31.88671875" style="87" customWidth="1"/>
    <col min="15362" max="15362" width="19.6640625" style="87" customWidth="1"/>
    <col min="15363" max="15364" width="17.6640625" style="87" customWidth="1"/>
    <col min="15365" max="15367" width="7.44140625" style="87" customWidth="1"/>
    <col min="15368" max="15370" width="8.5546875" style="87" customWidth="1"/>
    <col min="15371" max="15371" width="10" style="87" customWidth="1"/>
    <col min="15372" max="15372" width="3" style="87" customWidth="1"/>
    <col min="15373" max="15374" width="9.109375" style="87"/>
    <col min="15375" max="15375" width="11.109375" style="87" bestFit="1" customWidth="1"/>
    <col min="15376" max="15616" width="9.109375" style="87"/>
    <col min="15617" max="15617" width="31.88671875" style="87" customWidth="1"/>
    <col min="15618" max="15618" width="19.6640625" style="87" customWidth="1"/>
    <col min="15619" max="15620" width="17.6640625" style="87" customWidth="1"/>
    <col min="15621" max="15623" width="7.44140625" style="87" customWidth="1"/>
    <col min="15624" max="15626" width="8.5546875" style="87" customWidth="1"/>
    <col min="15627" max="15627" width="10" style="87" customWidth="1"/>
    <col min="15628" max="15628" width="3" style="87" customWidth="1"/>
    <col min="15629" max="15630" width="9.109375" style="87"/>
    <col min="15631" max="15631" width="11.109375" style="87" bestFit="1" customWidth="1"/>
    <col min="15632" max="15872" width="9.109375" style="87"/>
    <col min="15873" max="15873" width="31.88671875" style="87" customWidth="1"/>
    <col min="15874" max="15874" width="19.6640625" style="87" customWidth="1"/>
    <col min="15875" max="15876" width="17.6640625" style="87" customWidth="1"/>
    <col min="15877" max="15879" width="7.44140625" style="87" customWidth="1"/>
    <col min="15880" max="15882" width="8.5546875" style="87" customWidth="1"/>
    <col min="15883" max="15883" width="10" style="87" customWidth="1"/>
    <col min="15884" max="15884" width="3" style="87" customWidth="1"/>
    <col min="15885" max="15886" width="9.109375" style="87"/>
    <col min="15887" max="15887" width="11.109375" style="87" bestFit="1" customWidth="1"/>
    <col min="15888" max="16128" width="9.109375" style="87"/>
    <col min="16129" max="16129" width="31.88671875" style="87" customWidth="1"/>
    <col min="16130" max="16130" width="19.6640625" style="87" customWidth="1"/>
    <col min="16131" max="16132" width="17.6640625" style="87" customWidth="1"/>
    <col min="16133" max="16135" width="7.44140625" style="87" customWidth="1"/>
    <col min="16136" max="16138" width="8.5546875" style="87" customWidth="1"/>
    <col min="16139" max="16139" width="10" style="87" customWidth="1"/>
    <col min="16140" max="16140" width="3" style="87" customWidth="1"/>
    <col min="16141" max="16142" width="9.109375" style="87"/>
    <col min="16143" max="16143" width="11.109375" style="87" bestFit="1" customWidth="1"/>
    <col min="16144" max="16384" width="9.109375" style="87"/>
  </cols>
  <sheetData>
    <row r="1" spans="1:11" ht="21" customHeight="1" x14ac:dyDescent="0.25">
      <c r="A1" s="231" t="s">
        <v>319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1" x14ac:dyDescent="0.25">
      <c r="A2" s="154"/>
      <c r="K2" s="155"/>
    </row>
    <row r="3" spans="1:11" x14ac:dyDescent="0.25">
      <c r="A3" s="154"/>
      <c r="K3" s="155"/>
    </row>
    <row r="4" spans="1:11" x14ac:dyDescent="0.25">
      <c r="A4" s="151" t="s">
        <v>320</v>
      </c>
      <c r="B4" s="152"/>
      <c r="C4" s="152"/>
      <c r="D4" s="152"/>
      <c r="E4" s="152"/>
      <c r="F4" s="152"/>
      <c r="G4" s="152"/>
      <c r="H4" s="152"/>
      <c r="I4" s="152"/>
      <c r="J4" s="152"/>
      <c r="K4" s="153"/>
    </row>
    <row r="5" spans="1:11" x14ac:dyDescent="0.25">
      <c r="A5" s="156"/>
      <c r="K5" s="155"/>
    </row>
    <row r="6" spans="1:11" x14ac:dyDescent="0.25">
      <c r="A6" s="235"/>
      <c r="B6" s="237" t="s">
        <v>326</v>
      </c>
      <c r="C6" s="234" t="s">
        <v>327</v>
      </c>
      <c r="D6" s="237" t="s">
        <v>328</v>
      </c>
      <c r="E6" s="237" t="s">
        <v>329</v>
      </c>
      <c r="F6" s="234" t="s">
        <v>330</v>
      </c>
      <c r="G6" s="238" t="s">
        <v>323</v>
      </c>
      <c r="H6" s="238"/>
      <c r="I6" s="238"/>
      <c r="J6" s="238"/>
      <c r="K6" s="234" t="s">
        <v>324</v>
      </c>
    </row>
    <row r="7" spans="1:11" ht="15" x14ac:dyDescent="0.25">
      <c r="A7" s="236"/>
      <c r="B7" s="237"/>
      <c r="C7" s="234"/>
      <c r="D7" s="237"/>
      <c r="E7" s="237"/>
      <c r="F7" s="234"/>
      <c r="G7" s="147" t="s">
        <v>331</v>
      </c>
      <c r="H7" s="147" t="s">
        <v>332</v>
      </c>
      <c r="I7" s="147" t="s">
        <v>333</v>
      </c>
      <c r="J7" s="147" t="s">
        <v>334</v>
      </c>
      <c r="K7" s="234"/>
    </row>
    <row r="8" spans="1:11" x14ac:dyDescent="0.25">
      <c r="A8" s="149" t="s">
        <v>321</v>
      </c>
      <c r="B8" s="148">
        <v>0.06</v>
      </c>
      <c r="C8" s="148">
        <v>8.5000000000000006E-2</v>
      </c>
      <c r="D8" s="148">
        <v>1.61E-2</v>
      </c>
      <c r="E8" s="148">
        <v>7.4000000000000003E-3</v>
      </c>
      <c r="F8" s="148">
        <v>9.7000000000000003E-3</v>
      </c>
      <c r="G8" s="162">
        <v>2.4E-2</v>
      </c>
      <c r="H8" s="148">
        <v>6.4999999999999997E-3</v>
      </c>
      <c r="I8" s="148">
        <v>0.03</v>
      </c>
      <c r="J8" s="148">
        <v>0</v>
      </c>
      <c r="K8" s="150">
        <f>(((1+B8+E8+F8)*(1+D8)*(1+C8))/(1-SUM(G8:J8)))-1</f>
        <v>0.26393701048430018</v>
      </c>
    </row>
    <row r="9" spans="1:11" hidden="1" x14ac:dyDescent="0.25">
      <c r="A9" s="149" t="s">
        <v>322</v>
      </c>
      <c r="B9" s="148">
        <v>0.06</v>
      </c>
      <c r="C9" s="148">
        <v>8.5000000000000006E-2</v>
      </c>
      <c r="D9" s="148">
        <v>1.61E-2</v>
      </c>
      <c r="E9" s="148">
        <v>7.4000000000000003E-3</v>
      </c>
      <c r="F9" s="148">
        <v>9.7000000000000003E-3</v>
      </c>
      <c r="G9" s="162">
        <f>$G$8</f>
        <v>2.4E-2</v>
      </c>
      <c r="H9" s="148">
        <v>6.4999999999999997E-3</v>
      </c>
      <c r="I9" s="148">
        <v>0.03</v>
      </c>
      <c r="J9" s="148">
        <v>3.5999999999999997E-2</v>
      </c>
      <c r="K9" s="150">
        <f>(((1+B9+E9+F9)*(1+D9)*(1+C9))/(1-SUM(G9:J9)))-1</f>
        <v>0.31429864012174868</v>
      </c>
    </row>
    <row r="10" spans="1:11" x14ac:dyDescent="0.25">
      <c r="A10" s="156"/>
      <c r="K10" s="155"/>
    </row>
    <row r="11" spans="1:11" x14ac:dyDescent="0.25">
      <c r="A11" s="156"/>
      <c r="K11" s="155"/>
    </row>
    <row r="12" spans="1:11" x14ac:dyDescent="0.25">
      <c r="A12" s="151" t="s">
        <v>325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3"/>
    </row>
    <row r="13" spans="1:11" x14ac:dyDescent="0.25">
      <c r="A13" s="156"/>
      <c r="K13" s="155"/>
    </row>
    <row r="14" spans="1:11" x14ac:dyDescent="0.25">
      <c r="A14" s="235"/>
      <c r="B14" s="237" t="s">
        <v>326</v>
      </c>
      <c r="C14" s="234" t="s">
        <v>327</v>
      </c>
      <c r="D14" s="237" t="s">
        <v>328</v>
      </c>
      <c r="E14" s="237" t="s">
        <v>329</v>
      </c>
      <c r="F14" s="234" t="s">
        <v>330</v>
      </c>
      <c r="G14" s="238" t="s">
        <v>323</v>
      </c>
      <c r="H14" s="238"/>
      <c r="I14" s="238"/>
      <c r="J14" s="238"/>
      <c r="K14" s="234" t="s">
        <v>324</v>
      </c>
    </row>
    <row r="15" spans="1:11" ht="15" x14ac:dyDescent="0.25">
      <c r="A15" s="236"/>
      <c r="B15" s="237"/>
      <c r="C15" s="234"/>
      <c r="D15" s="237"/>
      <c r="E15" s="237"/>
      <c r="F15" s="234"/>
      <c r="G15" s="147" t="s">
        <v>340</v>
      </c>
      <c r="H15" s="147" t="s">
        <v>332</v>
      </c>
      <c r="I15" s="147" t="s">
        <v>333</v>
      </c>
      <c r="J15" s="147" t="s">
        <v>334</v>
      </c>
      <c r="K15" s="234"/>
    </row>
    <row r="16" spans="1:11" x14ac:dyDescent="0.25">
      <c r="A16" s="149" t="s">
        <v>321</v>
      </c>
      <c r="B16" s="148">
        <v>3.4500000000000003E-2</v>
      </c>
      <c r="C16" s="148">
        <v>5.11E-2</v>
      </c>
      <c r="D16" s="148">
        <v>8.5000000000000006E-3</v>
      </c>
      <c r="E16" s="148">
        <v>4.7999999999999996E-3</v>
      </c>
      <c r="F16" s="148">
        <v>8.5000000000000006E-3</v>
      </c>
      <c r="G16" s="162">
        <f t="shared" ref="G16:G17" si="0">$G$8</f>
        <v>2.4E-2</v>
      </c>
      <c r="H16" s="148">
        <v>6.4999999999999997E-3</v>
      </c>
      <c r="I16" s="148">
        <v>0.03</v>
      </c>
      <c r="J16" s="148">
        <v>0</v>
      </c>
      <c r="K16" s="150">
        <f>(((1+B16+E16+F16)*(1+D16)*(1+C16))/(1-SUM(G16:J16)))-1</f>
        <v>0.18222883654071276</v>
      </c>
    </row>
    <row r="17" spans="1:11" hidden="1" x14ac:dyDescent="0.25">
      <c r="A17" s="149" t="s">
        <v>322</v>
      </c>
      <c r="B17" s="148">
        <v>3.4500000000000003E-2</v>
      </c>
      <c r="C17" s="148">
        <v>5.11E-2</v>
      </c>
      <c r="D17" s="148">
        <v>8.5000000000000006E-3</v>
      </c>
      <c r="E17" s="148">
        <v>4.7999999999999996E-3</v>
      </c>
      <c r="F17" s="148">
        <v>8.5000000000000006E-3</v>
      </c>
      <c r="G17" s="162">
        <f t="shared" si="0"/>
        <v>2.4E-2</v>
      </c>
      <c r="H17" s="148">
        <v>6.4999999999999997E-3</v>
      </c>
      <c r="I17" s="148">
        <v>0.03</v>
      </c>
      <c r="J17" s="148">
        <v>3.5999999999999997E-2</v>
      </c>
      <c r="K17" s="150">
        <f>(((1+B17+E17+F17)*(1+D17)*(1+C17))/(1-SUM(G17:J17)))-1</f>
        <v>0.22933480014388463</v>
      </c>
    </row>
    <row r="18" spans="1:11" x14ac:dyDescent="0.25">
      <c r="A18" s="156"/>
      <c r="K18" s="155"/>
    </row>
    <row r="19" spans="1:11" x14ac:dyDescent="0.25">
      <c r="A19" s="156"/>
      <c r="K19" s="155"/>
    </row>
    <row r="20" spans="1:11" x14ac:dyDescent="0.25">
      <c r="A20" s="156" t="s">
        <v>335</v>
      </c>
      <c r="K20" s="155"/>
    </row>
    <row r="21" spans="1:11" x14ac:dyDescent="0.25">
      <c r="A21" s="156" t="s">
        <v>336</v>
      </c>
      <c r="K21" s="155"/>
    </row>
    <row r="22" spans="1:11" x14ac:dyDescent="0.25">
      <c r="A22" s="156" t="s">
        <v>337</v>
      </c>
      <c r="K22" s="155"/>
    </row>
    <row r="23" spans="1:11" x14ac:dyDescent="0.25">
      <c r="A23" s="156" t="s">
        <v>338</v>
      </c>
      <c r="K23" s="155"/>
    </row>
    <row r="24" spans="1:11" x14ac:dyDescent="0.25">
      <c r="A24" s="156" t="s">
        <v>339</v>
      </c>
      <c r="K24" s="155"/>
    </row>
    <row r="25" spans="1:11" x14ac:dyDescent="0.25">
      <c r="A25" s="156" t="s">
        <v>351</v>
      </c>
      <c r="K25" s="155"/>
    </row>
    <row r="26" spans="1:11" x14ac:dyDescent="0.25">
      <c r="A26" s="154"/>
      <c r="E26" s="157" t="s">
        <v>341</v>
      </c>
      <c r="K26" s="155"/>
    </row>
    <row r="27" spans="1:11" x14ac:dyDescent="0.25">
      <c r="A27" s="154"/>
      <c r="E27" s="157" t="s">
        <v>342</v>
      </c>
      <c r="K27" s="155"/>
    </row>
    <row r="28" spans="1:11" x14ac:dyDescent="0.25">
      <c r="A28" s="154"/>
      <c r="E28" s="158" t="s">
        <v>343</v>
      </c>
      <c r="K28" s="155"/>
    </row>
    <row r="29" spans="1:11" x14ac:dyDescent="0.25">
      <c r="A29" s="154"/>
      <c r="E29" s="158" t="s">
        <v>344</v>
      </c>
      <c r="K29" s="155"/>
    </row>
    <row r="30" spans="1:11" x14ac:dyDescent="0.25">
      <c r="A30" s="154"/>
      <c r="E30" s="158" t="s">
        <v>345</v>
      </c>
      <c r="K30" s="155"/>
    </row>
    <row r="31" spans="1:11" x14ac:dyDescent="0.3">
      <c r="A31" s="154"/>
      <c r="E31" s="29" t="s">
        <v>346</v>
      </c>
      <c r="K31" s="155"/>
    </row>
    <row r="32" spans="1:11" x14ac:dyDescent="0.3">
      <c r="A32" s="154"/>
      <c r="E32" s="29" t="s">
        <v>347</v>
      </c>
      <c r="K32" s="155"/>
    </row>
    <row r="33" spans="1:11" x14ac:dyDescent="0.3">
      <c r="A33" s="154"/>
      <c r="E33" s="29" t="s">
        <v>348</v>
      </c>
      <c r="K33" s="155"/>
    </row>
    <row r="34" spans="1:11" x14ac:dyDescent="0.25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</sheetData>
  <mergeCells count="17">
    <mergeCell ref="F6:F7"/>
    <mergeCell ref="A1:K1"/>
    <mergeCell ref="K6:K7"/>
    <mergeCell ref="A6:A7"/>
    <mergeCell ref="A14:A15"/>
    <mergeCell ref="B14:B15"/>
    <mergeCell ref="C14:C15"/>
    <mergeCell ref="D14:D15"/>
    <mergeCell ref="E14:E15"/>
    <mergeCell ref="F14:F15"/>
    <mergeCell ref="G14:J14"/>
    <mergeCell ref="K14:K15"/>
    <mergeCell ref="G6:J6"/>
    <mergeCell ref="B6:B7"/>
    <mergeCell ref="C6:C7"/>
    <mergeCell ref="D6:D7"/>
    <mergeCell ref="E6:E7"/>
  </mergeCells>
  <printOptions horizontalCentered="1"/>
  <pageMargins left="0.78740157480314965" right="0.78740157480314965" top="1.0629921259842521" bottom="0.78740157480314965" header="0.51181102362204722" footer="0.51181102362204722"/>
  <pageSetup paperSize="9" scale="90" orientation="landscape" horizontalDpi="4294967295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636E9-3C2A-4E81-ABE7-E7FCCF16182F}">
  <sheetPr>
    <tabColor theme="6" tint="-0.249977111117893"/>
  </sheetPr>
  <dimension ref="A1:DS277"/>
  <sheetViews>
    <sheetView showGridLines="0" tabSelected="1" defaultGridColor="0" colorId="23" zoomScale="85" zoomScaleNormal="85" zoomScaleSheetLayoutView="100" workbookViewId="0">
      <pane ySplit="8" topLeftCell="A258" activePane="bottomLeft" state="frozen"/>
      <selection sqref="A1:XFD1048576"/>
      <selection pane="bottomLeft" activeCell="I271" sqref="I271"/>
    </sheetView>
  </sheetViews>
  <sheetFormatPr defaultColWidth="9.109375" defaultRowHeight="13.8" x14ac:dyDescent="0.3"/>
  <cols>
    <col min="1" max="1" width="12" style="91" customWidth="1"/>
    <col min="2" max="2" width="14.33203125" style="91" bestFit="1" customWidth="1"/>
    <col min="3" max="3" width="18" style="91" bestFit="1" customWidth="1"/>
    <col min="4" max="4" width="81.6640625" style="58" customWidth="1"/>
    <col min="5" max="5" width="6.44140625" style="89" bestFit="1" customWidth="1"/>
    <col min="6" max="6" width="11" style="90" customWidth="1"/>
    <col min="7" max="7" width="12.44140625" style="89" bestFit="1" customWidth="1"/>
    <col min="8" max="8" width="11.33203125" style="89" customWidth="1"/>
    <col min="9" max="9" width="16" style="89" bestFit="1" customWidth="1"/>
    <col min="10" max="10" width="14.44140625" style="58" customWidth="1"/>
    <col min="11" max="11" width="9.88671875" style="58" bestFit="1" customWidth="1"/>
    <col min="12" max="12" width="22.88671875" style="58" customWidth="1"/>
    <col min="13" max="13" width="13.44140625" style="58" customWidth="1"/>
    <col min="14" max="16384" width="9.109375" style="58"/>
  </cols>
  <sheetData>
    <row r="1" spans="1:123" ht="22.5" customHeight="1" x14ac:dyDescent="0.3">
      <c r="A1" s="294" t="s">
        <v>318</v>
      </c>
      <c r="B1" s="295"/>
      <c r="C1" s="295"/>
      <c r="D1" s="295"/>
      <c r="E1" s="295"/>
      <c r="F1" s="295"/>
      <c r="G1" s="295"/>
      <c r="H1" s="295"/>
      <c r="I1" s="296"/>
      <c r="J1" s="58">
        <v>5.8</v>
      </c>
      <c r="K1" s="58" t="s">
        <v>274</v>
      </c>
    </row>
    <row r="2" spans="1:123" ht="20.100000000000001" customHeight="1" x14ac:dyDescent="0.3">
      <c r="A2" s="297" t="s">
        <v>231</v>
      </c>
      <c r="B2" s="298"/>
      <c r="C2" s="298"/>
      <c r="D2" s="298"/>
      <c r="E2" s="298"/>
      <c r="F2" s="298"/>
      <c r="G2" s="298"/>
      <c r="H2" s="298"/>
      <c r="I2" s="299"/>
    </row>
    <row r="3" spans="1:123" ht="20.100000000000001" customHeight="1" x14ac:dyDescent="0.3">
      <c r="A3" s="300" t="s">
        <v>10</v>
      </c>
      <c r="B3" s="301"/>
      <c r="C3" s="301"/>
      <c r="D3" s="301"/>
      <c r="E3" s="301"/>
      <c r="F3" s="301"/>
      <c r="G3" s="301"/>
      <c r="H3" s="301"/>
      <c r="I3" s="302"/>
    </row>
    <row r="4" spans="1:123" x14ac:dyDescent="0.3">
      <c r="A4" s="303"/>
      <c r="B4" s="304"/>
      <c r="C4" s="304"/>
      <c r="D4" s="304"/>
      <c r="E4" s="305"/>
      <c r="F4" s="304"/>
      <c r="G4" s="304"/>
      <c r="H4" s="306" t="s">
        <v>349</v>
      </c>
      <c r="I4" s="165">
        <v>0.26393701048430018</v>
      </c>
      <c r="J4" s="47"/>
      <c r="K4" s="20"/>
    </row>
    <row r="5" spans="1:123" x14ac:dyDescent="0.3">
      <c r="A5" s="303"/>
      <c r="B5" s="304"/>
      <c r="C5" s="304"/>
      <c r="D5" s="304"/>
      <c r="E5" s="305"/>
      <c r="F5" s="304"/>
      <c r="G5" s="304"/>
      <c r="H5" s="306" t="s">
        <v>350</v>
      </c>
      <c r="I5" s="307">
        <v>0.18222883654071276</v>
      </c>
      <c r="J5" s="47"/>
      <c r="K5" s="20"/>
    </row>
    <row r="6" spans="1:123" x14ac:dyDescent="0.3">
      <c r="A6" s="303"/>
      <c r="B6" s="304"/>
      <c r="C6" s="304"/>
      <c r="D6" s="304"/>
      <c r="E6" s="305"/>
      <c r="F6" s="304"/>
      <c r="G6" s="304"/>
      <c r="H6" s="306" t="s">
        <v>502</v>
      </c>
      <c r="I6" s="307">
        <v>0.4511</v>
      </c>
      <c r="J6" s="47"/>
      <c r="K6" s="20"/>
    </row>
    <row r="7" spans="1:123" ht="22.5" customHeight="1" thickBot="1" x14ac:dyDescent="0.35">
      <c r="A7" s="308" t="s">
        <v>230</v>
      </c>
      <c r="B7" s="309"/>
      <c r="C7" s="309"/>
      <c r="D7" s="309"/>
      <c r="E7" s="309"/>
      <c r="F7" s="309"/>
      <c r="G7" s="309"/>
      <c r="H7" s="309"/>
      <c r="I7" s="310"/>
      <c r="L7" s="44"/>
      <c r="M7" s="44"/>
      <c r="N7" s="44"/>
      <c r="O7" s="44"/>
      <c r="P7" s="44"/>
      <c r="Q7" s="44"/>
      <c r="R7" s="44"/>
      <c r="S7" s="44"/>
      <c r="T7" s="44"/>
      <c r="U7" s="44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6"/>
      <c r="CB7" s="246"/>
      <c r="CC7" s="246"/>
      <c r="CD7" s="246"/>
      <c r="CE7" s="246"/>
      <c r="CF7" s="246"/>
      <c r="CG7" s="246"/>
      <c r="CH7" s="246"/>
      <c r="CI7" s="246"/>
      <c r="CJ7" s="246"/>
      <c r="CK7" s="246"/>
      <c r="CL7" s="246"/>
      <c r="CM7" s="246"/>
      <c r="CN7" s="246"/>
      <c r="CO7" s="246"/>
      <c r="CP7" s="246"/>
      <c r="CQ7" s="246"/>
      <c r="CR7" s="246"/>
      <c r="CS7" s="246"/>
      <c r="CT7" s="246"/>
      <c r="CU7" s="246"/>
      <c r="CV7" s="246"/>
      <c r="CW7" s="246"/>
      <c r="CX7" s="246"/>
      <c r="CY7" s="246"/>
      <c r="CZ7" s="246"/>
      <c r="DA7" s="246"/>
      <c r="DB7" s="246"/>
      <c r="DC7" s="246"/>
      <c r="DD7" s="246"/>
      <c r="DE7" s="246"/>
      <c r="DF7" s="246"/>
      <c r="DG7" s="246"/>
      <c r="DH7" s="246"/>
      <c r="DI7" s="246"/>
      <c r="DJ7" s="246"/>
      <c r="DK7" s="246"/>
      <c r="DL7" s="246"/>
      <c r="DM7" s="246"/>
      <c r="DN7" s="246"/>
      <c r="DO7" s="246"/>
      <c r="DP7" s="246"/>
      <c r="DQ7" s="246"/>
      <c r="DR7" s="246"/>
      <c r="DS7" s="246"/>
    </row>
    <row r="8" spans="1:123" s="47" customFormat="1" ht="29.25" customHeight="1" thickBot="1" x14ac:dyDescent="0.3">
      <c r="A8" s="311" t="s">
        <v>15</v>
      </c>
      <c r="B8" s="312" t="s">
        <v>21</v>
      </c>
      <c r="C8" s="313" t="s">
        <v>45</v>
      </c>
      <c r="D8" s="314" t="s">
        <v>1</v>
      </c>
      <c r="E8" s="314" t="s">
        <v>68</v>
      </c>
      <c r="F8" s="18" t="s">
        <v>4</v>
      </c>
      <c r="G8" s="314" t="s">
        <v>2</v>
      </c>
      <c r="H8" s="314" t="s">
        <v>3</v>
      </c>
      <c r="I8" s="315" t="s">
        <v>5</v>
      </c>
    </row>
    <row r="9" spans="1:123" s="47" customFormat="1" ht="21" customHeight="1" x14ac:dyDescent="0.25">
      <c r="A9" s="66">
        <v>1</v>
      </c>
      <c r="B9" s="316" t="s">
        <v>296</v>
      </c>
      <c r="C9" s="67"/>
      <c r="D9" s="169" t="s">
        <v>296</v>
      </c>
      <c r="E9" s="169"/>
      <c r="F9" s="67"/>
      <c r="G9" s="67"/>
      <c r="H9" s="67"/>
      <c r="I9" s="68">
        <v>580234.4</v>
      </c>
    </row>
    <row r="10" spans="1:123" s="47" customFormat="1" x14ac:dyDescent="0.25">
      <c r="A10" s="55">
        <v>45834</v>
      </c>
      <c r="B10" s="15" t="s">
        <v>313</v>
      </c>
      <c r="C10" s="209" t="s">
        <v>314</v>
      </c>
      <c r="D10" s="210" t="s">
        <v>294</v>
      </c>
      <c r="E10" s="211" t="s">
        <v>352</v>
      </c>
      <c r="F10" s="54">
        <v>67505.31</v>
      </c>
      <c r="G10" s="64">
        <v>5.8</v>
      </c>
      <c r="H10" s="64"/>
      <c r="I10" s="65">
        <v>391530.8</v>
      </c>
      <c r="J10" s="38"/>
    </row>
    <row r="11" spans="1:123" s="47" customFormat="1" ht="18" customHeight="1" x14ac:dyDescent="0.3">
      <c r="A11" s="53">
        <v>45854</v>
      </c>
      <c r="B11" s="15" t="s">
        <v>313</v>
      </c>
      <c r="C11" s="209" t="s">
        <v>315</v>
      </c>
      <c r="D11" s="210" t="s">
        <v>295</v>
      </c>
      <c r="E11" s="211" t="s">
        <v>115</v>
      </c>
      <c r="F11" s="54">
        <v>927.55</v>
      </c>
      <c r="G11" s="64">
        <v>28</v>
      </c>
      <c r="H11" s="64"/>
      <c r="I11" s="65">
        <v>25971.4</v>
      </c>
      <c r="J11" s="38"/>
      <c r="L11" s="29"/>
      <c r="M11" s="29"/>
      <c r="N11" s="29"/>
      <c r="O11" s="29"/>
      <c r="P11" s="29"/>
      <c r="Q11" s="29"/>
    </row>
    <row r="12" spans="1:123" s="47" customFormat="1" ht="18" customHeight="1" x14ac:dyDescent="0.25">
      <c r="A12" s="53">
        <v>45857</v>
      </c>
      <c r="B12" s="15" t="s">
        <v>313</v>
      </c>
      <c r="C12" s="209" t="s">
        <v>315</v>
      </c>
      <c r="D12" s="210" t="s">
        <v>501</v>
      </c>
      <c r="E12" s="211" t="s">
        <v>224</v>
      </c>
      <c r="F12" s="54">
        <v>6869.15</v>
      </c>
      <c r="G12" s="64">
        <v>1</v>
      </c>
      <c r="H12" s="64"/>
      <c r="I12" s="65">
        <v>6869.15</v>
      </c>
      <c r="J12" s="38"/>
    </row>
    <row r="13" spans="1:123" s="47" customFormat="1" x14ac:dyDescent="0.25">
      <c r="A13" s="317" t="s">
        <v>574</v>
      </c>
      <c r="B13" s="13" t="s">
        <v>538</v>
      </c>
      <c r="C13" s="209" t="s">
        <v>570</v>
      </c>
      <c r="D13" s="210" t="s">
        <v>571</v>
      </c>
      <c r="E13" s="211" t="s">
        <v>224</v>
      </c>
      <c r="F13" s="54">
        <v>155863.04999999999</v>
      </c>
      <c r="G13" s="64">
        <v>1</v>
      </c>
      <c r="H13" s="64"/>
      <c r="I13" s="65">
        <v>155863.04999999999</v>
      </c>
      <c r="J13" s="38"/>
    </row>
    <row r="14" spans="1:123" s="47" customFormat="1" ht="18" customHeight="1" thickBot="1" x14ac:dyDescent="0.3">
      <c r="A14" s="73"/>
      <c r="B14" s="74"/>
      <c r="C14" s="74"/>
      <c r="D14" s="74"/>
      <c r="E14" s="186"/>
      <c r="F14" s="12"/>
      <c r="G14" s="75"/>
      <c r="H14" s="76" t="s">
        <v>581</v>
      </c>
      <c r="I14" s="77">
        <v>580234.4</v>
      </c>
      <c r="J14" s="46"/>
      <c r="K14" s="11"/>
    </row>
    <row r="15" spans="1:123" s="47" customFormat="1" ht="21" customHeight="1" x14ac:dyDescent="0.25">
      <c r="A15" s="66">
        <v>2</v>
      </c>
      <c r="B15" s="316" t="s">
        <v>6</v>
      </c>
      <c r="C15" s="67"/>
      <c r="D15" s="169" t="s">
        <v>6</v>
      </c>
      <c r="E15" s="169"/>
      <c r="F15" s="67"/>
      <c r="G15" s="67"/>
      <c r="H15" s="67"/>
      <c r="I15" s="68">
        <v>5198879.0500000007</v>
      </c>
    </row>
    <row r="16" spans="1:123" s="47" customFormat="1" ht="27.6" x14ac:dyDescent="0.25">
      <c r="A16" s="55">
        <v>40001</v>
      </c>
      <c r="B16" s="15" t="s">
        <v>193</v>
      </c>
      <c r="C16" s="209" t="s">
        <v>46</v>
      </c>
      <c r="D16" s="210" t="s">
        <v>572</v>
      </c>
      <c r="E16" s="211" t="s">
        <v>353</v>
      </c>
      <c r="F16" s="54">
        <v>0.67563648072425453</v>
      </c>
      <c r="G16" s="64">
        <v>107102.24589220071</v>
      </c>
      <c r="H16" s="64"/>
      <c r="I16" s="65">
        <v>72362.19</v>
      </c>
      <c r="J16" s="38"/>
    </row>
    <row r="17" spans="1:17" s="47" customFormat="1" ht="18" customHeight="1" x14ac:dyDescent="0.3">
      <c r="A17" s="53">
        <v>40003</v>
      </c>
      <c r="B17" s="15" t="s">
        <v>193</v>
      </c>
      <c r="C17" s="209" t="s">
        <v>46</v>
      </c>
      <c r="D17" s="210" t="s">
        <v>354</v>
      </c>
      <c r="E17" s="211" t="s">
        <v>224</v>
      </c>
      <c r="F17" s="54">
        <v>51.219206737257821</v>
      </c>
      <c r="G17" s="64">
        <v>143</v>
      </c>
      <c r="H17" s="64"/>
      <c r="I17" s="65">
        <v>7324.35</v>
      </c>
      <c r="J17" s="38"/>
      <c r="L17" s="29"/>
      <c r="M17" s="29"/>
      <c r="N17" s="29"/>
      <c r="O17" s="29"/>
      <c r="P17" s="29"/>
      <c r="Q17" s="29"/>
    </row>
    <row r="18" spans="1:17" s="47" customFormat="1" ht="18" customHeight="1" x14ac:dyDescent="0.25">
      <c r="A18" s="53">
        <v>40004</v>
      </c>
      <c r="B18" s="15" t="s">
        <v>193</v>
      </c>
      <c r="C18" s="209" t="s">
        <v>47</v>
      </c>
      <c r="D18" s="210" t="s">
        <v>355</v>
      </c>
      <c r="E18" s="211" t="s">
        <v>224</v>
      </c>
      <c r="F18" s="54">
        <v>128.07285641964177</v>
      </c>
      <c r="G18" s="64">
        <v>158</v>
      </c>
      <c r="H18" s="64"/>
      <c r="I18" s="65">
        <v>20235.509999999998</v>
      </c>
      <c r="J18" s="38"/>
    </row>
    <row r="19" spans="1:17" s="47" customFormat="1" ht="18" customHeight="1" x14ac:dyDescent="0.25">
      <c r="A19" s="53">
        <v>40005</v>
      </c>
      <c r="B19" s="15" t="s">
        <v>193</v>
      </c>
      <c r="C19" s="209" t="s">
        <v>47</v>
      </c>
      <c r="D19" s="210" t="s">
        <v>77</v>
      </c>
      <c r="E19" s="211" t="s">
        <v>356</v>
      </c>
      <c r="F19" s="54">
        <v>3.2788240976324112</v>
      </c>
      <c r="G19" s="64">
        <v>21420.449178440143</v>
      </c>
      <c r="H19" s="64"/>
      <c r="I19" s="65">
        <v>70233.89</v>
      </c>
      <c r="J19" s="38"/>
    </row>
    <row r="20" spans="1:17" s="47" customFormat="1" ht="18" customHeight="1" x14ac:dyDescent="0.25">
      <c r="A20" s="53">
        <v>40006</v>
      </c>
      <c r="B20" s="15" t="s">
        <v>193</v>
      </c>
      <c r="C20" s="209" t="s">
        <v>47</v>
      </c>
      <c r="D20" s="210" t="s">
        <v>78</v>
      </c>
      <c r="E20" s="211" t="s">
        <v>357</v>
      </c>
      <c r="F20" s="54">
        <v>2.7224175840947904</v>
      </c>
      <c r="G20" s="64">
        <v>71513.480015659254</v>
      </c>
      <c r="H20" s="64"/>
      <c r="I20" s="65">
        <v>194689.56</v>
      </c>
      <c r="J20" s="38"/>
    </row>
    <row r="21" spans="1:17" s="47" customFormat="1" ht="18" customHeight="1" x14ac:dyDescent="0.25">
      <c r="A21" s="53">
        <v>40010</v>
      </c>
      <c r="B21" s="15" t="s">
        <v>193</v>
      </c>
      <c r="C21" s="209" t="s">
        <v>47</v>
      </c>
      <c r="D21" s="210" t="s">
        <v>79</v>
      </c>
      <c r="E21" s="211" t="s">
        <v>356</v>
      </c>
      <c r="F21" s="54">
        <v>3.735872305181172</v>
      </c>
      <c r="G21" s="64">
        <v>37740.435493999998</v>
      </c>
      <c r="H21" s="64"/>
      <c r="I21" s="65">
        <v>140993.46</v>
      </c>
      <c r="J21" s="38"/>
    </row>
    <row r="22" spans="1:17" s="47" customFormat="1" ht="18" customHeight="1" x14ac:dyDescent="0.25">
      <c r="A22" s="53">
        <v>40015</v>
      </c>
      <c r="B22" s="15" t="s">
        <v>193</v>
      </c>
      <c r="C22" s="209" t="s">
        <v>47</v>
      </c>
      <c r="D22" s="210" t="s">
        <v>80</v>
      </c>
      <c r="E22" s="211" t="s">
        <v>356</v>
      </c>
      <c r="F22" s="54">
        <v>9.0117983531896897</v>
      </c>
      <c r="G22" s="64">
        <v>248.91899999999953</v>
      </c>
      <c r="H22" s="64"/>
      <c r="I22" s="65">
        <v>2243.2199999999998</v>
      </c>
      <c r="J22" s="38"/>
    </row>
    <row r="23" spans="1:17" s="47" customFormat="1" ht="18" customHeight="1" x14ac:dyDescent="0.25">
      <c r="A23" s="53">
        <v>40016</v>
      </c>
      <c r="B23" s="15" t="s">
        <v>193</v>
      </c>
      <c r="C23" s="209" t="s">
        <v>47</v>
      </c>
      <c r="D23" s="210" t="s">
        <v>16</v>
      </c>
      <c r="E23" s="211" t="s">
        <v>356</v>
      </c>
      <c r="F23" s="54">
        <v>10.363071314638198</v>
      </c>
      <c r="G23" s="64">
        <v>4237.75</v>
      </c>
      <c r="H23" s="64"/>
      <c r="I23" s="65">
        <v>43916.11</v>
      </c>
      <c r="J23" s="38"/>
    </row>
    <row r="24" spans="1:17" s="47" customFormat="1" ht="18" customHeight="1" x14ac:dyDescent="0.25">
      <c r="A24" s="39">
        <v>40017</v>
      </c>
      <c r="B24" s="15" t="s">
        <v>193</v>
      </c>
      <c r="C24" s="209" t="s">
        <v>48</v>
      </c>
      <c r="D24" s="210" t="s">
        <v>81</v>
      </c>
      <c r="E24" s="211" t="s">
        <v>356</v>
      </c>
      <c r="F24" s="54">
        <v>10.939349489373591</v>
      </c>
      <c r="G24" s="64">
        <v>7137.4440000000013</v>
      </c>
      <c r="H24" s="64"/>
      <c r="I24" s="65">
        <v>78078.95</v>
      </c>
      <c r="J24" s="38"/>
    </row>
    <row r="25" spans="1:17" s="47" customFormat="1" ht="18" customHeight="1" x14ac:dyDescent="0.25">
      <c r="A25" s="39">
        <v>40018</v>
      </c>
      <c r="B25" s="15" t="s">
        <v>193</v>
      </c>
      <c r="C25" s="209" t="s">
        <v>48</v>
      </c>
      <c r="D25" s="210" t="s">
        <v>82</v>
      </c>
      <c r="E25" s="211" t="s">
        <v>356</v>
      </c>
      <c r="F25" s="54">
        <v>12.231007467228784</v>
      </c>
      <c r="G25" s="64">
        <v>6496.8280000000004</v>
      </c>
      <c r="H25" s="64"/>
      <c r="I25" s="65">
        <v>79462.78</v>
      </c>
      <c r="J25" s="38"/>
    </row>
    <row r="26" spans="1:17" s="47" customFormat="1" ht="18" customHeight="1" x14ac:dyDescent="0.25">
      <c r="A26" s="318">
        <v>40019</v>
      </c>
      <c r="B26" s="13" t="s">
        <v>193</v>
      </c>
      <c r="C26" s="319" t="s">
        <v>46</v>
      </c>
      <c r="D26" s="210" t="s">
        <v>83</v>
      </c>
      <c r="E26" s="211" t="s">
        <v>356</v>
      </c>
      <c r="F26" s="54">
        <v>12.896708117354152</v>
      </c>
      <c r="G26" s="64">
        <v>11935.839999999997</v>
      </c>
      <c r="H26" s="320"/>
      <c r="I26" s="65">
        <v>153933.04</v>
      </c>
      <c r="J26" s="38"/>
    </row>
    <row r="27" spans="1:17" s="47" customFormat="1" ht="18" customHeight="1" x14ac:dyDescent="0.25">
      <c r="A27" s="318">
        <v>40020</v>
      </c>
      <c r="B27" s="13" t="s">
        <v>193</v>
      </c>
      <c r="C27" s="319" t="s">
        <v>46</v>
      </c>
      <c r="D27" s="210" t="s">
        <v>84</v>
      </c>
      <c r="E27" s="211" t="s">
        <v>356</v>
      </c>
      <c r="F27" s="54">
        <v>13.502793783886204</v>
      </c>
      <c r="G27" s="64">
        <v>1058.25</v>
      </c>
      <c r="H27" s="320"/>
      <c r="I27" s="65">
        <v>14289.33</v>
      </c>
      <c r="J27" s="38"/>
    </row>
    <row r="28" spans="1:17" s="47" customFormat="1" ht="18" customHeight="1" x14ac:dyDescent="0.25">
      <c r="A28" s="318">
        <v>40021</v>
      </c>
      <c r="B28" s="13" t="s">
        <v>193</v>
      </c>
      <c r="C28" s="319" t="s">
        <v>46</v>
      </c>
      <c r="D28" s="210" t="s">
        <v>85</v>
      </c>
      <c r="E28" s="211" t="s">
        <v>356</v>
      </c>
      <c r="F28" s="54">
        <v>14.635478472159219</v>
      </c>
      <c r="G28" s="64">
        <v>7.5529999999999999</v>
      </c>
      <c r="H28" s="320"/>
      <c r="I28" s="65">
        <v>110.5</v>
      </c>
      <c r="J28" s="38"/>
    </row>
    <row r="29" spans="1:17" s="47" customFormat="1" ht="18" customHeight="1" x14ac:dyDescent="0.3">
      <c r="A29" s="53">
        <v>40022</v>
      </c>
      <c r="B29" s="15" t="s">
        <v>193</v>
      </c>
      <c r="C29" s="209" t="s">
        <v>46</v>
      </c>
      <c r="D29" s="210" t="s">
        <v>86</v>
      </c>
      <c r="E29" s="211" t="s">
        <v>356</v>
      </c>
      <c r="F29" s="54">
        <v>15.072655018510208</v>
      </c>
      <c r="G29" s="64">
        <v>9872.2780000000002</v>
      </c>
      <c r="H29" s="64"/>
      <c r="I29" s="65">
        <v>148801.47</v>
      </c>
      <c r="J29" s="38"/>
      <c r="L29" s="29"/>
      <c r="M29" s="29"/>
      <c r="N29" s="29"/>
      <c r="O29" s="29"/>
      <c r="P29" s="29"/>
      <c r="Q29" s="29"/>
    </row>
    <row r="30" spans="1:17" s="47" customFormat="1" ht="18" customHeight="1" x14ac:dyDescent="0.25">
      <c r="A30" s="53">
        <v>40023</v>
      </c>
      <c r="B30" s="15" t="s">
        <v>193</v>
      </c>
      <c r="C30" s="209" t="s">
        <v>47</v>
      </c>
      <c r="D30" s="210" t="s">
        <v>87</v>
      </c>
      <c r="E30" s="211" t="s">
        <v>356</v>
      </c>
      <c r="F30" s="54">
        <v>15.450216581267878</v>
      </c>
      <c r="G30" s="64">
        <v>73244.538</v>
      </c>
      <c r="H30" s="64"/>
      <c r="I30" s="65">
        <v>1131644.01</v>
      </c>
      <c r="J30" s="38"/>
    </row>
    <row r="31" spans="1:17" s="47" customFormat="1" ht="18" customHeight="1" x14ac:dyDescent="0.25">
      <c r="A31" s="53">
        <v>40024</v>
      </c>
      <c r="B31" s="15" t="s">
        <v>193</v>
      </c>
      <c r="C31" s="209" t="s">
        <v>47</v>
      </c>
      <c r="D31" s="210" t="s">
        <v>88</v>
      </c>
      <c r="E31" s="211" t="s">
        <v>356</v>
      </c>
      <c r="F31" s="54">
        <v>16.731938728524185</v>
      </c>
      <c r="G31" s="64">
        <v>11636.412000000002</v>
      </c>
      <c r="H31" s="64"/>
      <c r="I31" s="65">
        <v>194699.7</v>
      </c>
      <c r="J31" s="38"/>
    </row>
    <row r="32" spans="1:17" s="47" customFormat="1" ht="18" customHeight="1" x14ac:dyDescent="0.25">
      <c r="A32" s="53">
        <v>40025</v>
      </c>
      <c r="B32" s="15" t="s">
        <v>193</v>
      </c>
      <c r="C32" s="209" t="s">
        <v>47</v>
      </c>
      <c r="D32" s="210" t="s">
        <v>89</v>
      </c>
      <c r="E32" s="211" t="s">
        <v>356</v>
      </c>
      <c r="F32" s="54">
        <v>19.10660224165796</v>
      </c>
      <c r="G32" s="64">
        <v>15.88</v>
      </c>
      <c r="H32" s="64"/>
      <c r="I32" s="65">
        <v>303.41000000000003</v>
      </c>
      <c r="J32" s="38"/>
    </row>
    <row r="33" spans="1:11" s="47" customFormat="1" ht="18" customHeight="1" x14ac:dyDescent="0.25">
      <c r="A33" s="53">
        <v>40026</v>
      </c>
      <c r="B33" s="15" t="s">
        <v>193</v>
      </c>
      <c r="C33" s="209" t="s">
        <v>47</v>
      </c>
      <c r="D33" s="210" t="s">
        <v>90</v>
      </c>
      <c r="E33" s="211" t="s">
        <v>356</v>
      </c>
      <c r="F33" s="54">
        <v>26.538603529624762</v>
      </c>
      <c r="G33" s="64">
        <v>24198.868000000002</v>
      </c>
      <c r="H33" s="64"/>
      <c r="I33" s="65">
        <v>642204.22</v>
      </c>
      <c r="J33" s="38"/>
    </row>
    <row r="34" spans="1:11" s="47" customFormat="1" ht="18" customHeight="1" x14ac:dyDescent="0.25">
      <c r="A34" s="53">
        <v>40085</v>
      </c>
      <c r="B34" s="15" t="s">
        <v>193</v>
      </c>
      <c r="C34" s="209" t="s">
        <v>47</v>
      </c>
      <c r="D34" s="210" t="s">
        <v>495</v>
      </c>
      <c r="E34" s="211" t="s">
        <v>356</v>
      </c>
      <c r="F34" s="54">
        <v>27.413990999999999</v>
      </c>
      <c r="G34" s="64">
        <v>1814.4</v>
      </c>
      <c r="H34" s="64"/>
      <c r="I34" s="65">
        <v>49739.95</v>
      </c>
      <c r="J34" s="38"/>
    </row>
    <row r="35" spans="1:11" s="47" customFormat="1" ht="18" customHeight="1" x14ac:dyDescent="0.25">
      <c r="A35" s="53">
        <v>40100</v>
      </c>
      <c r="B35" s="15" t="s">
        <v>193</v>
      </c>
      <c r="C35" s="209" t="s">
        <v>47</v>
      </c>
      <c r="D35" s="210" t="s">
        <v>20</v>
      </c>
      <c r="E35" s="211" t="s">
        <v>356</v>
      </c>
      <c r="F35" s="54">
        <v>6.1403433101116072</v>
      </c>
      <c r="G35" s="64">
        <v>75703.56363846155</v>
      </c>
      <c r="H35" s="64"/>
      <c r="I35" s="65">
        <v>464845.85</v>
      </c>
      <c r="J35" s="38"/>
    </row>
    <row r="36" spans="1:11" s="47" customFormat="1" ht="18" customHeight="1" x14ac:dyDescent="0.25">
      <c r="A36" s="53">
        <v>40101</v>
      </c>
      <c r="B36" s="15" t="s">
        <v>193</v>
      </c>
      <c r="C36" s="209" t="s">
        <v>47</v>
      </c>
      <c r="D36" s="210" t="s">
        <v>91</v>
      </c>
      <c r="E36" s="211" t="s">
        <v>356</v>
      </c>
      <c r="F36" s="54">
        <v>6.8159797908358621</v>
      </c>
      <c r="G36" s="64">
        <v>91018.255615999995</v>
      </c>
      <c r="H36" s="64"/>
      <c r="I36" s="65">
        <v>620378.62</v>
      </c>
      <c r="J36" s="38"/>
    </row>
    <row r="37" spans="1:11" s="47" customFormat="1" ht="18" customHeight="1" x14ac:dyDescent="0.25">
      <c r="A37" s="53">
        <v>40090</v>
      </c>
      <c r="B37" s="15" t="s">
        <v>193</v>
      </c>
      <c r="C37" s="209" t="s">
        <v>47</v>
      </c>
      <c r="D37" s="210" t="s">
        <v>496</v>
      </c>
      <c r="E37" s="211" t="s">
        <v>356</v>
      </c>
      <c r="F37" s="54">
        <v>2.7426629999999999</v>
      </c>
      <c r="G37" s="64">
        <v>2923.2</v>
      </c>
      <c r="H37" s="64"/>
      <c r="I37" s="65">
        <v>8017.35</v>
      </c>
      <c r="J37" s="38"/>
    </row>
    <row r="38" spans="1:11" s="47" customFormat="1" ht="18" customHeight="1" x14ac:dyDescent="0.25">
      <c r="A38" s="53">
        <v>40094</v>
      </c>
      <c r="B38" s="15" t="s">
        <v>193</v>
      </c>
      <c r="C38" s="209" t="s">
        <v>47</v>
      </c>
      <c r="D38" s="210" t="s">
        <v>497</v>
      </c>
      <c r="E38" s="211" t="s">
        <v>357</v>
      </c>
      <c r="F38" s="54">
        <v>5.8139399999999997</v>
      </c>
      <c r="G38" s="64">
        <v>9617.3279999999995</v>
      </c>
      <c r="H38" s="64"/>
      <c r="I38" s="65">
        <v>55914.58</v>
      </c>
      <c r="J38" s="38"/>
    </row>
    <row r="39" spans="1:11" s="47" customFormat="1" ht="18" customHeight="1" x14ac:dyDescent="0.25">
      <c r="A39" s="53">
        <v>40140</v>
      </c>
      <c r="B39" s="15" t="s">
        <v>193</v>
      </c>
      <c r="C39" s="209" t="s">
        <v>47</v>
      </c>
      <c r="D39" s="210" t="s">
        <v>493</v>
      </c>
      <c r="E39" s="211" t="s">
        <v>356</v>
      </c>
      <c r="F39" s="54">
        <v>113.751</v>
      </c>
      <c r="G39" s="64">
        <v>4737.6000000000004</v>
      </c>
      <c r="H39" s="64"/>
      <c r="I39" s="65">
        <v>538906.74</v>
      </c>
      <c r="J39" s="38"/>
    </row>
    <row r="40" spans="1:11" s="47" customFormat="1" ht="18" customHeight="1" x14ac:dyDescent="0.25">
      <c r="A40" s="22">
        <v>40455</v>
      </c>
      <c r="B40" s="15" t="s">
        <v>193</v>
      </c>
      <c r="C40" s="209" t="s">
        <v>47</v>
      </c>
      <c r="D40" s="210" t="s">
        <v>106</v>
      </c>
      <c r="E40" s="211" t="s">
        <v>357</v>
      </c>
      <c r="F40" s="54">
        <v>1.460567098036256</v>
      </c>
      <c r="G40" s="64">
        <v>199452.96000000002</v>
      </c>
      <c r="H40" s="2">
        <v>42.1</v>
      </c>
      <c r="I40" s="65">
        <v>291314.43</v>
      </c>
      <c r="J40" s="38"/>
    </row>
    <row r="41" spans="1:11" s="47" customFormat="1" ht="18" customHeight="1" x14ac:dyDescent="0.25">
      <c r="A41" s="22">
        <v>40445</v>
      </c>
      <c r="B41" s="15" t="s">
        <v>193</v>
      </c>
      <c r="C41" s="209" t="s">
        <v>47</v>
      </c>
      <c r="D41" s="210" t="s">
        <v>103</v>
      </c>
      <c r="E41" s="211" t="s">
        <v>357</v>
      </c>
      <c r="F41" s="54">
        <v>2.185882731754941</v>
      </c>
      <c r="G41" s="64">
        <v>11223.575999999999</v>
      </c>
      <c r="H41" s="2">
        <v>2.9</v>
      </c>
      <c r="I41" s="65">
        <v>24533.43</v>
      </c>
      <c r="J41" s="38"/>
    </row>
    <row r="42" spans="1:11" s="47" customFormat="1" ht="18" customHeight="1" x14ac:dyDescent="0.25">
      <c r="A42" s="39">
        <v>40145</v>
      </c>
      <c r="B42" s="15" t="s">
        <v>193</v>
      </c>
      <c r="C42" s="209" t="s">
        <v>48</v>
      </c>
      <c r="D42" s="210" t="s">
        <v>92</v>
      </c>
      <c r="E42" s="211" t="s">
        <v>356</v>
      </c>
      <c r="F42" s="54">
        <v>2.563444294512613</v>
      </c>
      <c r="G42" s="64">
        <v>58398.93</v>
      </c>
      <c r="H42" s="64"/>
      <c r="I42" s="65">
        <v>149702.39999999999</v>
      </c>
      <c r="J42" s="38"/>
    </row>
    <row r="43" spans="1:11" s="47" customFormat="1" ht="18" customHeight="1" thickBot="1" x14ac:dyDescent="0.3">
      <c r="A43" s="73"/>
      <c r="B43" s="74"/>
      <c r="C43" s="74"/>
      <c r="D43" s="74"/>
      <c r="E43" s="186"/>
      <c r="F43" s="12"/>
      <c r="G43" s="75"/>
      <c r="H43" s="76" t="s">
        <v>582</v>
      </c>
      <c r="I43" s="77">
        <v>5198879.0500000007</v>
      </c>
      <c r="J43" s="46"/>
      <c r="K43" s="11"/>
    </row>
    <row r="44" spans="1:11" s="47" customFormat="1" ht="21" customHeight="1" x14ac:dyDescent="0.25">
      <c r="A44" s="66">
        <v>3</v>
      </c>
      <c r="B44" s="316" t="s">
        <v>7</v>
      </c>
      <c r="C44" s="67"/>
      <c r="D44" s="169" t="s">
        <v>7</v>
      </c>
      <c r="E44" s="169"/>
      <c r="F44" s="67"/>
      <c r="G44" s="67"/>
      <c r="H44" s="67"/>
      <c r="I44" s="68">
        <v>9878878.9800000023</v>
      </c>
      <c r="J44" s="10"/>
    </row>
    <row r="45" spans="1:11" s="47" customFormat="1" ht="18" customHeight="1" x14ac:dyDescent="0.25">
      <c r="A45" s="321"/>
      <c r="B45" s="322"/>
      <c r="C45" s="322"/>
      <c r="D45" s="323" t="s">
        <v>228</v>
      </c>
      <c r="E45" s="324"/>
      <c r="F45" s="9"/>
      <c r="G45" s="62"/>
      <c r="H45" s="62"/>
      <c r="I45" s="63"/>
    </row>
    <row r="46" spans="1:11" s="47" customFormat="1" ht="27.6" x14ac:dyDescent="0.25">
      <c r="A46" s="55">
        <v>40001</v>
      </c>
      <c r="B46" s="15" t="s">
        <v>193</v>
      </c>
      <c r="C46" s="209" t="s">
        <v>46</v>
      </c>
      <c r="D46" s="210" t="s">
        <v>572</v>
      </c>
      <c r="E46" s="211" t="s">
        <v>353</v>
      </c>
      <c r="F46" s="54">
        <v>0.67563648072425453</v>
      </c>
      <c r="G46" s="64">
        <v>45355.615732838749</v>
      </c>
      <c r="H46" s="2"/>
      <c r="I46" s="65">
        <v>30643.91</v>
      </c>
    </row>
    <row r="47" spans="1:11" s="47" customFormat="1" ht="18" customHeight="1" x14ac:dyDescent="0.25">
      <c r="A47" s="22">
        <v>40305</v>
      </c>
      <c r="B47" s="15" t="s">
        <v>193</v>
      </c>
      <c r="C47" s="325" t="s">
        <v>188</v>
      </c>
      <c r="D47" s="210" t="s">
        <v>143</v>
      </c>
      <c r="E47" s="211" t="s">
        <v>353</v>
      </c>
      <c r="F47" s="54">
        <v>0.49679152994430475</v>
      </c>
      <c r="G47" s="64">
        <v>45355.615732838749</v>
      </c>
      <c r="H47" s="2"/>
      <c r="I47" s="65">
        <v>22532.29</v>
      </c>
    </row>
    <row r="48" spans="1:11" s="47" customFormat="1" ht="18" customHeight="1" x14ac:dyDescent="0.25">
      <c r="A48" s="321"/>
      <c r="B48" s="322"/>
      <c r="C48" s="322"/>
      <c r="D48" s="323" t="s">
        <v>219</v>
      </c>
      <c r="E48" s="324"/>
      <c r="F48" s="9"/>
      <c r="G48" s="62"/>
      <c r="H48" s="62"/>
      <c r="I48" s="63"/>
    </row>
    <row r="49" spans="1:10" s="47" customFormat="1" ht="18" customHeight="1" x14ac:dyDescent="0.25">
      <c r="A49" s="22">
        <v>40310</v>
      </c>
      <c r="B49" s="15" t="s">
        <v>193</v>
      </c>
      <c r="C49" s="325" t="s">
        <v>187</v>
      </c>
      <c r="D49" s="210" t="s">
        <v>93</v>
      </c>
      <c r="E49" s="211" t="s">
        <v>353</v>
      </c>
      <c r="F49" s="54">
        <v>3.5073482014067916</v>
      </c>
      <c r="G49" s="64">
        <v>90967.854999999981</v>
      </c>
      <c r="H49" s="64"/>
      <c r="I49" s="65">
        <v>319055.96000000002</v>
      </c>
    </row>
    <row r="50" spans="1:10" s="47" customFormat="1" ht="18" customHeight="1" x14ac:dyDescent="0.25">
      <c r="A50" s="321"/>
      <c r="B50" s="322"/>
      <c r="C50" s="322"/>
      <c r="D50" s="323" t="s">
        <v>194</v>
      </c>
      <c r="E50" s="324"/>
      <c r="F50" s="9"/>
      <c r="G50" s="62"/>
      <c r="H50" s="62"/>
      <c r="I50" s="63"/>
    </row>
    <row r="51" spans="1:10" s="47" customFormat="1" ht="18" customHeight="1" x14ac:dyDescent="0.25">
      <c r="A51" s="22">
        <v>40316</v>
      </c>
      <c r="B51" s="15" t="s">
        <v>193</v>
      </c>
      <c r="C51" s="325" t="s">
        <v>188</v>
      </c>
      <c r="D51" s="210" t="s">
        <v>225</v>
      </c>
      <c r="E51" s="211" t="s">
        <v>356</v>
      </c>
      <c r="F51" s="54">
        <v>11.952804210459972</v>
      </c>
      <c r="G51" s="64">
        <v>18887.149680720002</v>
      </c>
      <c r="H51" s="2"/>
      <c r="I51" s="65">
        <v>225754.41</v>
      </c>
    </row>
    <row r="52" spans="1:10" s="47" customFormat="1" ht="18" customHeight="1" x14ac:dyDescent="0.25">
      <c r="A52" s="22">
        <v>40320</v>
      </c>
      <c r="B52" s="15" t="s">
        <v>193</v>
      </c>
      <c r="C52" s="325" t="s">
        <v>188</v>
      </c>
      <c r="D52" s="210" t="s">
        <v>94</v>
      </c>
      <c r="E52" s="211" t="s">
        <v>357</v>
      </c>
      <c r="F52" s="54">
        <v>3.0204925020613729</v>
      </c>
      <c r="G52" s="64">
        <v>204939.98182265437</v>
      </c>
      <c r="H52" s="64">
        <v>10.850762835424398</v>
      </c>
      <c r="I52" s="65">
        <v>619019.67000000004</v>
      </c>
      <c r="J52" s="1"/>
    </row>
    <row r="53" spans="1:10" s="47" customFormat="1" ht="18" customHeight="1" x14ac:dyDescent="0.25">
      <c r="A53" s="22">
        <v>40335</v>
      </c>
      <c r="B53" s="15" t="s">
        <v>193</v>
      </c>
      <c r="C53" s="325" t="s">
        <v>188</v>
      </c>
      <c r="D53" s="210" t="s">
        <v>95</v>
      </c>
      <c r="E53" s="211" t="s">
        <v>356</v>
      </c>
      <c r="F53" s="54">
        <v>23.349201907382323</v>
      </c>
      <c r="G53" s="64">
        <v>14062.218688000001</v>
      </c>
      <c r="H53" s="2"/>
      <c r="I53" s="65">
        <v>328341.61</v>
      </c>
    </row>
    <row r="54" spans="1:10" s="47" customFormat="1" ht="18" customHeight="1" x14ac:dyDescent="0.25">
      <c r="A54" s="321"/>
      <c r="B54" s="322"/>
      <c r="C54" s="322"/>
      <c r="D54" s="323" t="s">
        <v>195</v>
      </c>
      <c r="E54" s="324"/>
      <c r="F54" s="9"/>
      <c r="G54" s="62"/>
      <c r="H54" s="51"/>
      <c r="I54" s="63"/>
    </row>
    <row r="55" spans="1:10" s="47" customFormat="1" ht="18" customHeight="1" x14ac:dyDescent="0.25">
      <c r="A55" s="22">
        <v>40316</v>
      </c>
      <c r="B55" s="15" t="s">
        <v>193</v>
      </c>
      <c r="C55" s="325" t="s">
        <v>196</v>
      </c>
      <c r="D55" s="210" t="s">
        <v>225</v>
      </c>
      <c r="E55" s="211" t="s">
        <v>356</v>
      </c>
      <c r="F55" s="54">
        <v>11.952804210459972</v>
      </c>
      <c r="G55" s="64">
        <v>17397.342905550999</v>
      </c>
      <c r="H55" s="2"/>
      <c r="I55" s="65">
        <v>207947</v>
      </c>
    </row>
    <row r="56" spans="1:10" s="47" customFormat="1" ht="18" customHeight="1" x14ac:dyDescent="0.25">
      <c r="A56" s="22">
        <v>40320</v>
      </c>
      <c r="B56" s="15" t="s">
        <v>193</v>
      </c>
      <c r="C56" s="325" t="s">
        <v>188</v>
      </c>
      <c r="D56" s="210" t="s">
        <v>94</v>
      </c>
      <c r="E56" s="211" t="s">
        <v>357</v>
      </c>
      <c r="F56" s="54">
        <v>3.0204925020613729</v>
      </c>
      <c r="G56" s="64">
        <v>188935.30735075354</v>
      </c>
      <c r="H56" s="64">
        <v>10.860009392035932</v>
      </c>
      <c r="I56" s="65">
        <v>570677.68999999994</v>
      </c>
    </row>
    <row r="57" spans="1:10" s="47" customFormat="1" ht="18" customHeight="1" x14ac:dyDescent="0.25">
      <c r="A57" s="22">
        <v>40350</v>
      </c>
      <c r="B57" s="15" t="s">
        <v>193</v>
      </c>
      <c r="C57" s="325" t="s">
        <v>188</v>
      </c>
      <c r="D57" s="210" t="s">
        <v>96</v>
      </c>
      <c r="E57" s="211" t="s">
        <v>356</v>
      </c>
      <c r="F57" s="54">
        <v>60.459529194221886</v>
      </c>
      <c r="G57" s="64">
        <v>13364.733856000001</v>
      </c>
      <c r="H57" s="64"/>
      <c r="I57" s="65">
        <v>808025.28</v>
      </c>
    </row>
    <row r="58" spans="1:10" s="47" customFormat="1" ht="18" customHeight="1" x14ac:dyDescent="0.25">
      <c r="A58" s="22">
        <v>40450</v>
      </c>
      <c r="B58" s="15" t="s">
        <v>193</v>
      </c>
      <c r="C58" s="325" t="s">
        <v>188</v>
      </c>
      <c r="D58" s="210" t="s">
        <v>105</v>
      </c>
      <c r="E58" s="211" t="s">
        <v>101</v>
      </c>
      <c r="F58" s="54">
        <v>0.90416058449863468</v>
      </c>
      <c r="G58" s="64">
        <v>162469.87986898239</v>
      </c>
      <c r="H58" s="64">
        <v>286</v>
      </c>
      <c r="I58" s="65">
        <v>146898.85999999999</v>
      </c>
    </row>
    <row r="59" spans="1:10" s="47" customFormat="1" ht="18" customHeight="1" x14ac:dyDescent="0.25">
      <c r="A59" s="22">
        <v>40449</v>
      </c>
      <c r="B59" s="15" t="s">
        <v>193</v>
      </c>
      <c r="C59" s="325" t="s">
        <v>188</v>
      </c>
      <c r="D59" s="210" t="s">
        <v>104</v>
      </c>
      <c r="E59" s="211" t="s">
        <v>101</v>
      </c>
      <c r="F59" s="54">
        <v>1.7685778466017248</v>
      </c>
      <c r="G59" s="64">
        <v>1829.7797516816156</v>
      </c>
      <c r="H59" s="64">
        <v>2.9</v>
      </c>
      <c r="I59" s="65">
        <v>3236.11</v>
      </c>
    </row>
    <row r="60" spans="1:10" s="47" customFormat="1" ht="18" customHeight="1" x14ac:dyDescent="0.25">
      <c r="A60" s="321"/>
      <c r="B60" s="322"/>
      <c r="C60" s="322"/>
      <c r="D60" s="323" t="s">
        <v>97</v>
      </c>
      <c r="E60" s="324"/>
      <c r="F60" s="9"/>
      <c r="G60" s="62"/>
      <c r="H60" s="51"/>
      <c r="I60" s="63"/>
      <c r="J60" s="52"/>
    </row>
    <row r="61" spans="1:10" s="47" customFormat="1" ht="18" customHeight="1" x14ac:dyDescent="0.25">
      <c r="A61" s="22">
        <v>40380</v>
      </c>
      <c r="B61" s="15" t="s">
        <v>193</v>
      </c>
      <c r="C61" s="325" t="s">
        <v>197</v>
      </c>
      <c r="D61" s="210" t="s">
        <v>97</v>
      </c>
      <c r="E61" s="211" t="s">
        <v>353</v>
      </c>
      <c r="F61" s="54">
        <v>0.56634234413650741</v>
      </c>
      <c r="G61" s="64">
        <v>80450.598399999988</v>
      </c>
      <c r="H61" s="2"/>
      <c r="I61" s="65">
        <v>45562.58</v>
      </c>
    </row>
    <row r="62" spans="1:10" s="47" customFormat="1" ht="18" customHeight="1" x14ac:dyDescent="0.25">
      <c r="A62" s="22" t="s">
        <v>189</v>
      </c>
      <c r="B62" s="15" t="s">
        <v>205</v>
      </c>
      <c r="C62" s="325" t="s">
        <v>197</v>
      </c>
      <c r="D62" s="210" t="s">
        <v>191</v>
      </c>
      <c r="E62" s="211" t="s">
        <v>358</v>
      </c>
      <c r="F62" s="54">
        <v>3157.39</v>
      </c>
      <c r="G62" s="64">
        <v>104.58577791999998</v>
      </c>
      <c r="H62" s="2"/>
      <c r="I62" s="65">
        <v>330231.42</v>
      </c>
    </row>
    <row r="63" spans="1:10" s="47" customFormat="1" ht="18" customHeight="1" x14ac:dyDescent="0.25">
      <c r="A63" s="326">
        <v>40530</v>
      </c>
      <c r="B63" s="15" t="s">
        <v>193</v>
      </c>
      <c r="C63" s="325" t="s">
        <v>197</v>
      </c>
      <c r="D63" s="210" t="s">
        <v>359</v>
      </c>
      <c r="E63" s="211" t="s">
        <v>101</v>
      </c>
      <c r="F63" s="54">
        <v>2.3547918519360045</v>
      </c>
      <c r="G63" s="64">
        <v>18407.096913919999</v>
      </c>
      <c r="H63" s="2">
        <v>176</v>
      </c>
      <c r="I63" s="65">
        <v>43344.89</v>
      </c>
    </row>
    <row r="64" spans="1:10" s="47" customFormat="1" ht="18" customHeight="1" x14ac:dyDescent="0.25">
      <c r="A64" s="22">
        <v>40435</v>
      </c>
      <c r="B64" s="15" t="s">
        <v>193</v>
      </c>
      <c r="C64" s="325" t="s">
        <v>197</v>
      </c>
      <c r="D64" s="210" t="s">
        <v>100</v>
      </c>
      <c r="E64" s="211" t="s">
        <v>101</v>
      </c>
      <c r="F64" s="54">
        <v>3.5371556932034496</v>
      </c>
      <c r="G64" s="64">
        <v>335.86334875818915</v>
      </c>
      <c r="H64" s="2">
        <v>2.9</v>
      </c>
      <c r="I64" s="65">
        <v>1187.99</v>
      </c>
    </row>
    <row r="65" spans="1:10" s="47" customFormat="1" ht="18" customHeight="1" x14ac:dyDescent="0.25">
      <c r="A65" s="321"/>
      <c r="B65" s="322"/>
      <c r="C65" s="322"/>
      <c r="D65" s="323" t="s">
        <v>98</v>
      </c>
      <c r="E65" s="324"/>
      <c r="F65" s="9"/>
      <c r="G65" s="62"/>
      <c r="H65" s="51"/>
      <c r="I65" s="63"/>
      <c r="J65" s="52"/>
    </row>
    <row r="66" spans="1:10" s="47" customFormat="1" ht="18" customHeight="1" x14ac:dyDescent="0.25">
      <c r="A66" s="22">
        <v>40385</v>
      </c>
      <c r="B66" s="15" t="s">
        <v>193</v>
      </c>
      <c r="C66" s="325" t="s">
        <v>198</v>
      </c>
      <c r="D66" s="210" t="s">
        <v>98</v>
      </c>
      <c r="E66" s="211" t="s">
        <v>353</v>
      </c>
      <c r="F66" s="54">
        <v>0.47691986874653258</v>
      </c>
      <c r="G66" s="64">
        <v>80810.598399999988</v>
      </c>
      <c r="H66" s="2"/>
      <c r="I66" s="65">
        <v>38540.18</v>
      </c>
    </row>
    <row r="67" spans="1:10" s="47" customFormat="1" ht="18" customHeight="1" x14ac:dyDescent="0.25">
      <c r="A67" s="22" t="s">
        <v>189</v>
      </c>
      <c r="B67" s="15" t="s">
        <v>205</v>
      </c>
      <c r="C67" s="325" t="s">
        <v>49</v>
      </c>
      <c r="D67" s="210" t="s">
        <v>192</v>
      </c>
      <c r="E67" s="211" t="s">
        <v>358</v>
      </c>
      <c r="F67" s="54">
        <v>3673.88</v>
      </c>
      <c r="G67" s="64">
        <v>40.405299199999995</v>
      </c>
      <c r="H67" s="2"/>
      <c r="I67" s="65">
        <v>148461.49</v>
      </c>
    </row>
    <row r="68" spans="1:10" s="47" customFormat="1" ht="18" customHeight="1" x14ac:dyDescent="0.25">
      <c r="A68" s="326">
        <v>40530</v>
      </c>
      <c r="B68" s="15" t="s">
        <v>193</v>
      </c>
      <c r="C68" s="325" t="s">
        <v>197</v>
      </c>
      <c r="D68" s="210" t="s">
        <v>359</v>
      </c>
      <c r="E68" s="211" t="s">
        <v>101</v>
      </c>
      <c r="F68" s="54">
        <v>2.3547918519360045</v>
      </c>
      <c r="G68" s="64">
        <v>7111.3326591999994</v>
      </c>
      <c r="H68" s="2">
        <v>176</v>
      </c>
      <c r="I68" s="65">
        <v>16745.7</v>
      </c>
    </row>
    <row r="69" spans="1:10" s="47" customFormat="1" ht="18" customHeight="1" x14ac:dyDescent="0.25">
      <c r="A69" s="22">
        <v>40435</v>
      </c>
      <c r="B69" s="15" t="s">
        <v>193</v>
      </c>
      <c r="C69" s="325" t="s">
        <v>197</v>
      </c>
      <c r="D69" s="210" t="s">
        <v>100</v>
      </c>
      <c r="E69" s="211" t="s">
        <v>101</v>
      </c>
      <c r="F69" s="54">
        <v>3.5371556932034496</v>
      </c>
      <c r="G69" s="64">
        <v>130.184646593092</v>
      </c>
      <c r="H69" s="2">
        <v>2.9</v>
      </c>
      <c r="I69" s="65">
        <v>460.47</v>
      </c>
    </row>
    <row r="70" spans="1:10" s="47" customFormat="1" ht="18" customHeight="1" x14ac:dyDescent="0.25">
      <c r="A70" s="321"/>
      <c r="B70" s="322"/>
      <c r="C70" s="322"/>
      <c r="D70" s="323" t="s">
        <v>202</v>
      </c>
      <c r="E70" s="324"/>
      <c r="F70" s="9"/>
      <c r="G70" s="62"/>
      <c r="H70" s="51"/>
      <c r="I70" s="63"/>
      <c r="J70" s="52"/>
    </row>
    <row r="71" spans="1:10" s="47" customFormat="1" ht="18" customHeight="1" x14ac:dyDescent="0.25">
      <c r="A71" s="22">
        <v>40602</v>
      </c>
      <c r="B71" s="15" t="s">
        <v>193</v>
      </c>
      <c r="C71" s="325" t="s">
        <v>199</v>
      </c>
      <c r="D71" s="210" t="s">
        <v>144</v>
      </c>
      <c r="E71" s="211" t="s">
        <v>356</v>
      </c>
      <c r="F71" s="54">
        <v>450.68927596547326</v>
      </c>
      <c r="G71" s="64">
        <v>4040.5299199999999</v>
      </c>
      <c r="H71" s="2"/>
      <c r="I71" s="65">
        <v>1821023.54</v>
      </c>
    </row>
    <row r="72" spans="1:10" s="47" customFormat="1" ht="21" customHeight="1" x14ac:dyDescent="0.25">
      <c r="A72" s="22" t="s">
        <v>189</v>
      </c>
      <c r="B72" s="15" t="s">
        <v>205</v>
      </c>
      <c r="C72" s="15" t="s">
        <v>200</v>
      </c>
      <c r="D72" s="210" t="s">
        <v>190</v>
      </c>
      <c r="E72" s="211" t="s">
        <v>358</v>
      </c>
      <c r="F72" s="54">
        <v>5215.8599999999997</v>
      </c>
      <c r="G72" s="64">
        <v>581.83630847999984</v>
      </c>
      <c r="H72" s="64"/>
      <c r="I72" s="65">
        <v>3034795.98</v>
      </c>
    </row>
    <row r="73" spans="1:10" s="47" customFormat="1" ht="18" customHeight="1" x14ac:dyDescent="0.25">
      <c r="A73" s="326">
        <v>40530</v>
      </c>
      <c r="B73" s="15" t="s">
        <v>193</v>
      </c>
      <c r="C73" s="325" t="s">
        <v>197</v>
      </c>
      <c r="D73" s="210" t="s">
        <v>360</v>
      </c>
      <c r="E73" s="211" t="s">
        <v>101</v>
      </c>
      <c r="F73" s="54">
        <v>2.3547918519360045</v>
      </c>
      <c r="G73" s="64">
        <v>102403.19029247999</v>
      </c>
      <c r="H73" s="2">
        <v>176</v>
      </c>
      <c r="I73" s="65">
        <v>241138.2</v>
      </c>
    </row>
    <row r="74" spans="1:10" s="47" customFormat="1" ht="18" customHeight="1" x14ac:dyDescent="0.25">
      <c r="A74" s="22">
        <v>40450</v>
      </c>
      <c r="B74" s="15" t="s">
        <v>193</v>
      </c>
      <c r="C74" s="325" t="s">
        <v>49</v>
      </c>
      <c r="D74" s="210" t="s">
        <v>105</v>
      </c>
      <c r="E74" s="211" t="s">
        <v>101</v>
      </c>
      <c r="F74" s="54">
        <v>0.90416058449863468</v>
      </c>
      <c r="G74" s="64">
        <v>157501.14925117439</v>
      </c>
      <c r="H74" s="2">
        <v>289</v>
      </c>
      <c r="I74" s="65">
        <v>142406.32999999999</v>
      </c>
    </row>
    <row r="75" spans="1:10" s="47" customFormat="1" ht="18" customHeight="1" x14ac:dyDescent="0.25">
      <c r="A75" s="22">
        <v>40455</v>
      </c>
      <c r="B75" s="15" t="s">
        <v>193</v>
      </c>
      <c r="C75" s="325" t="s">
        <v>49</v>
      </c>
      <c r="D75" s="210" t="s">
        <v>106</v>
      </c>
      <c r="E75" s="211" t="s">
        <v>357</v>
      </c>
      <c r="F75" s="54">
        <v>1.460567098036256</v>
      </c>
      <c r="G75" s="64">
        <v>118583.33073592321</v>
      </c>
      <c r="H75" s="2">
        <v>42.1</v>
      </c>
      <c r="I75" s="65">
        <v>173198.91</v>
      </c>
    </row>
    <row r="76" spans="1:10" s="47" customFormat="1" ht="18" customHeight="1" x14ac:dyDescent="0.25">
      <c r="A76" s="22">
        <v>40460</v>
      </c>
      <c r="B76" s="15" t="s">
        <v>193</v>
      </c>
      <c r="C76" s="325" t="s">
        <v>49</v>
      </c>
      <c r="D76" s="210" t="s">
        <v>498</v>
      </c>
      <c r="E76" s="211" t="s">
        <v>101</v>
      </c>
      <c r="F76" s="54">
        <v>0.97</v>
      </c>
      <c r="G76" s="64">
        <v>408255.1431168</v>
      </c>
      <c r="H76" s="2">
        <v>42.1</v>
      </c>
      <c r="I76" s="65">
        <v>396007.49</v>
      </c>
    </row>
    <row r="77" spans="1:10" s="47" customFormat="1" ht="21" customHeight="1" x14ac:dyDescent="0.25">
      <c r="A77" s="22">
        <v>40440</v>
      </c>
      <c r="B77" s="15" t="s">
        <v>193</v>
      </c>
      <c r="C77" s="15" t="s">
        <v>200</v>
      </c>
      <c r="D77" s="210" t="s">
        <v>102</v>
      </c>
      <c r="E77" s="211" t="s">
        <v>101</v>
      </c>
      <c r="F77" s="54">
        <v>1.6294762182173195</v>
      </c>
      <c r="G77" s="64">
        <v>31244.315182342078</v>
      </c>
      <c r="H77" s="2">
        <v>3.2219696220710574</v>
      </c>
      <c r="I77" s="65">
        <v>50911.88</v>
      </c>
    </row>
    <row r="78" spans="1:10" s="47" customFormat="1" ht="18" customHeight="1" x14ac:dyDescent="0.25">
      <c r="A78" s="321"/>
      <c r="B78" s="322"/>
      <c r="C78" s="322"/>
      <c r="D78" s="323" t="s">
        <v>229</v>
      </c>
      <c r="E78" s="324"/>
      <c r="F78" s="9"/>
      <c r="G78" s="62"/>
      <c r="H78" s="51"/>
      <c r="I78" s="63"/>
      <c r="J78" s="52"/>
    </row>
    <row r="79" spans="1:10" s="47" customFormat="1" ht="18" customHeight="1" x14ac:dyDescent="0.25">
      <c r="A79" s="22">
        <v>40465</v>
      </c>
      <c r="B79" s="15" t="s">
        <v>193</v>
      </c>
      <c r="C79" s="325" t="s">
        <v>197</v>
      </c>
      <c r="D79" s="210" t="s">
        <v>489</v>
      </c>
      <c r="E79" s="211" t="s">
        <v>356</v>
      </c>
      <c r="F79" s="54">
        <v>233.240106</v>
      </c>
      <c r="G79" s="64">
        <v>670.97498500000006</v>
      </c>
      <c r="H79" s="2"/>
      <c r="I79" s="65">
        <v>156497.10999999999</v>
      </c>
    </row>
    <row r="80" spans="1:10" s="47" customFormat="1" ht="18" customHeight="1" x14ac:dyDescent="0.25">
      <c r="A80" s="22">
        <v>40430</v>
      </c>
      <c r="B80" s="15" t="s">
        <v>193</v>
      </c>
      <c r="C80" s="325" t="s">
        <v>198</v>
      </c>
      <c r="D80" s="210" t="s">
        <v>99</v>
      </c>
      <c r="E80" s="211" t="s">
        <v>357</v>
      </c>
      <c r="F80" s="54">
        <v>3.4079898954179311</v>
      </c>
      <c r="G80" s="64">
        <v>2760.6357535240504</v>
      </c>
      <c r="H80" s="2">
        <v>4.1143646413644621</v>
      </c>
      <c r="I80" s="65">
        <v>9408.23</v>
      </c>
    </row>
    <row r="81" spans="1:15" s="47" customFormat="1" ht="18" customHeight="1" thickBot="1" x14ac:dyDescent="0.3">
      <c r="A81" s="73"/>
      <c r="B81" s="74"/>
      <c r="C81" s="74"/>
      <c r="D81" s="74"/>
      <c r="E81" s="186"/>
      <c r="F81" s="12"/>
      <c r="G81" s="75"/>
      <c r="H81" s="76" t="s">
        <v>583</v>
      </c>
      <c r="I81" s="77">
        <v>9878878.9800000023</v>
      </c>
      <c r="J81" s="46"/>
      <c r="K81" s="11"/>
    </row>
    <row r="82" spans="1:15" s="47" customFormat="1" ht="21" customHeight="1" x14ac:dyDescent="0.25">
      <c r="A82" s="66">
        <v>4</v>
      </c>
      <c r="B82" s="316" t="s">
        <v>8</v>
      </c>
      <c r="C82" s="67"/>
      <c r="D82" s="169" t="s">
        <v>8</v>
      </c>
      <c r="E82" s="169"/>
      <c r="F82" s="67"/>
      <c r="G82" s="67"/>
      <c r="H82" s="67"/>
      <c r="I82" s="68">
        <v>3093461.4299999997</v>
      </c>
    </row>
    <row r="83" spans="1:15" s="47" customFormat="1" ht="18" customHeight="1" x14ac:dyDescent="0.25">
      <c r="A83" s="34"/>
      <c r="B83" s="15"/>
      <c r="C83" s="33"/>
      <c r="D83" s="25" t="s">
        <v>278</v>
      </c>
      <c r="E83" s="50"/>
      <c r="F83" s="32"/>
      <c r="G83" s="50"/>
      <c r="H83" s="62"/>
      <c r="I83" s="63"/>
      <c r="K83" s="49"/>
      <c r="L83" s="31"/>
      <c r="M83" s="5"/>
    </row>
    <row r="84" spans="1:15" s="47" customFormat="1" ht="18" customHeight="1" x14ac:dyDescent="0.25">
      <c r="A84" s="71">
        <v>42820</v>
      </c>
      <c r="B84" s="15" t="s">
        <v>193</v>
      </c>
      <c r="C84" s="15" t="s">
        <v>50</v>
      </c>
      <c r="D84" s="210" t="s">
        <v>128</v>
      </c>
      <c r="E84" s="211" t="s">
        <v>356</v>
      </c>
      <c r="F84" s="54">
        <v>270.16516981431187</v>
      </c>
      <c r="G84" s="64">
        <v>131.32582500000001</v>
      </c>
      <c r="H84" s="64"/>
      <c r="I84" s="65">
        <v>35480.79</v>
      </c>
    </row>
    <row r="85" spans="1:15" s="47" customFormat="1" ht="18" customHeight="1" x14ac:dyDescent="0.25">
      <c r="A85" s="71">
        <v>42825</v>
      </c>
      <c r="B85" s="15" t="s">
        <v>193</v>
      </c>
      <c r="C85" s="15" t="s">
        <v>50</v>
      </c>
      <c r="D85" s="210" t="s">
        <v>129</v>
      </c>
      <c r="E85" s="211" t="s">
        <v>356</v>
      </c>
      <c r="F85" s="54">
        <v>849.1955696255967</v>
      </c>
      <c r="G85" s="64">
        <v>23.703999999999997</v>
      </c>
      <c r="H85" s="64"/>
      <c r="I85" s="65">
        <v>20125.939999999999</v>
      </c>
    </row>
    <row r="86" spans="1:15" s="47" customFormat="1" ht="18" customHeight="1" x14ac:dyDescent="0.25">
      <c r="A86" s="34"/>
      <c r="B86" s="15"/>
      <c r="C86" s="33"/>
      <c r="D86" s="25" t="s">
        <v>22</v>
      </c>
      <c r="E86" s="50"/>
      <c r="F86" s="32"/>
      <c r="G86" s="50"/>
      <c r="H86" s="62"/>
      <c r="I86" s="63"/>
      <c r="K86" s="49"/>
      <c r="L86" s="31"/>
      <c r="M86" s="5"/>
    </row>
    <row r="87" spans="1:15" s="47" customFormat="1" ht="18" customHeight="1" x14ac:dyDescent="0.25">
      <c r="A87" s="71">
        <v>41332</v>
      </c>
      <c r="B87" s="15" t="s">
        <v>193</v>
      </c>
      <c r="C87" s="15" t="s">
        <v>50</v>
      </c>
      <c r="D87" s="210" t="s">
        <v>108</v>
      </c>
      <c r="E87" s="211" t="s">
        <v>115</v>
      </c>
      <c r="F87" s="54">
        <v>29.51935270929059</v>
      </c>
      <c r="G87" s="64">
        <v>1194</v>
      </c>
      <c r="H87" s="64"/>
      <c r="I87" s="65">
        <v>35246.11</v>
      </c>
    </row>
    <row r="88" spans="1:15" s="47" customFormat="1" ht="18" customHeight="1" x14ac:dyDescent="0.25">
      <c r="A88" s="71">
        <v>41334</v>
      </c>
      <c r="B88" s="15" t="s">
        <v>193</v>
      </c>
      <c r="C88" s="15" t="s">
        <v>50</v>
      </c>
      <c r="D88" s="210" t="s">
        <v>109</v>
      </c>
      <c r="E88" s="211" t="s">
        <v>115</v>
      </c>
      <c r="F88" s="54">
        <v>22.951768683426881</v>
      </c>
      <c r="G88" s="64">
        <v>627.15589999999997</v>
      </c>
      <c r="H88" s="64"/>
      <c r="I88" s="65">
        <v>14394.43</v>
      </c>
    </row>
    <row r="89" spans="1:15" s="47" customFormat="1" ht="18" customHeight="1" x14ac:dyDescent="0.25">
      <c r="A89" s="71">
        <v>42480</v>
      </c>
      <c r="B89" s="15" t="s">
        <v>193</v>
      </c>
      <c r="C89" s="15" t="s">
        <v>51</v>
      </c>
      <c r="D89" s="210" t="s">
        <v>131</v>
      </c>
      <c r="E89" s="211" t="s">
        <v>353</v>
      </c>
      <c r="F89" s="54">
        <v>4.9381078076463893</v>
      </c>
      <c r="G89" s="64">
        <v>978.35886299999993</v>
      </c>
      <c r="H89" s="64"/>
      <c r="I89" s="65">
        <v>4831.25</v>
      </c>
    </row>
    <row r="90" spans="1:15" s="47" customFormat="1" ht="18" customHeight="1" x14ac:dyDescent="0.25">
      <c r="A90" s="22">
        <v>41211</v>
      </c>
      <c r="B90" s="15" t="s">
        <v>193</v>
      </c>
      <c r="C90" s="15" t="s">
        <v>220</v>
      </c>
      <c r="D90" s="210" t="s">
        <v>146</v>
      </c>
      <c r="E90" s="211" t="s">
        <v>115</v>
      </c>
      <c r="F90" s="54">
        <v>54.25957090051697</v>
      </c>
      <c r="G90" s="64">
        <v>3180</v>
      </c>
      <c r="H90" s="2"/>
      <c r="I90" s="65">
        <v>172545.44</v>
      </c>
    </row>
    <row r="91" spans="1:15" s="47" customFormat="1" ht="18" customHeight="1" x14ac:dyDescent="0.25">
      <c r="A91" s="71">
        <v>41210</v>
      </c>
      <c r="B91" s="15" t="s">
        <v>193</v>
      </c>
      <c r="C91" s="15" t="s">
        <v>220</v>
      </c>
      <c r="D91" s="210" t="s">
        <v>145</v>
      </c>
      <c r="E91" s="211" t="s">
        <v>115</v>
      </c>
      <c r="F91" s="54">
        <v>66.987369897690058</v>
      </c>
      <c r="G91" s="64">
        <v>1900</v>
      </c>
      <c r="H91" s="64"/>
      <c r="I91" s="65">
        <v>127276</v>
      </c>
    </row>
    <row r="92" spans="1:15" s="47" customFormat="1" ht="18" customHeight="1" x14ac:dyDescent="0.25">
      <c r="A92" s="71">
        <v>41326</v>
      </c>
      <c r="B92" s="15" t="s">
        <v>193</v>
      </c>
      <c r="C92" s="15" t="s">
        <v>220</v>
      </c>
      <c r="D92" s="210" t="s">
        <v>148</v>
      </c>
      <c r="E92" s="211" t="s">
        <v>115</v>
      </c>
      <c r="F92" s="54">
        <v>64.672321368149596</v>
      </c>
      <c r="G92" s="64">
        <v>87</v>
      </c>
      <c r="H92" s="64"/>
      <c r="I92" s="65">
        <v>5626.49</v>
      </c>
    </row>
    <row r="93" spans="1:15" s="47" customFormat="1" ht="18" customHeight="1" x14ac:dyDescent="0.3">
      <c r="A93" s="22">
        <v>41341</v>
      </c>
      <c r="B93" s="15" t="s">
        <v>193</v>
      </c>
      <c r="C93" s="15" t="s">
        <v>220</v>
      </c>
      <c r="D93" s="210" t="s">
        <v>111</v>
      </c>
      <c r="E93" s="211" t="s">
        <v>115</v>
      </c>
      <c r="F93" s="54">
        <v>125.16165805416814</v>
      </c>
      <c r="G93" s="64">
        <v>1970</v>
      </c>
      <c r="H93" s="2"/>
      <c r="I93" s="65">
        <v>246568.47</v>
      </c>
      <c r="K93" s="29"/>
      <c r="L93" s="29"/>
      <c r="M93" s="29"/>
      <c r="N93" s="29"/>
      <c r="O93" s="29"/>
    </row>
    <row r="94" spans="1:15" s="47" customFormat="1" ht="18" customHeight="1" x14ac:dyDescent="0.25">
      <c r="A94" s="71">
        <v>41339</v>
      </c>
      <c r="B94" s="15" t="s">
        <v>193</v>
      </c>
      <c r="C94" s="15" t="s">
        <v>220</v>
      </c>
      <c r="D94" s="210" t="s">
        <v>110</v>
      </c>
      <c r="E94" s="211" t="s">
        <v>115</v>
      </c>
      <c r="F94" s="54">
        <v>125.16165805416814</v>
      </c>
      <c r="G94" s="64">
        <v>2910</v>
      </c>
      <c r="H94" s="64"/>
      <c r="I94" s="65">
        <v>364220.42</v>
      </c>
    </row>
    <row r="95" spans="1:15" s="47" customFormat="1" ht="18" customHeight="1" x14ac:dyDescent="0.25">
      <c r="A95" s="22">
        <v>2003103</v>
      </c>
      <c r="B95" s="15" t="s">
        <v>206</v>
      </c>
      <c r="C95" s="15" t="s">
        <v>290</v>
      </c>
      <c r="D95" s="210" t="s">
        <v>361</v>
      </c>
      <c r="E95" s="211" t="s">
        <v>209</v>
      </c>
      <c r="F95" s="54">
        <v>195.82</v>
      </c>
      <c r="G95" s="64">
        <v>17</v>
      </c>
      <c r="H95" s="2"/>
      <c r="I95" s="65">
        <v>3328.94</v>
      </c>
    </row>
    <row r="96" spans="1:15" s="47" customFormat="1" ht="18" customHeight="1" x14ac:dyDescent="0.25">
      <c r="A96" s="22">
        <v>2003115</v>
      </c>
      <c r="B96" s="15" t="s">
        <v>206</v>
      </c>
      <c r="C96" s="15" t="s">
        <v>290</v>
      </c>
      <c r="D96" s="210" t="s">
        <v>362</v>
      </c>
      <c r="E96" s="211" t="s">
        <v>209</v>
      </c>
      <c r="F96" s="54">
        <v>289.51</v>
      </c>
      <c r="G96" s="64">
        <v>2</v>
      </c>
      <c r="H96" s="2"/>
      <c r="I96" s="65">
        <v>579.02</v>
      </c>
    </row>
    <row r="97" spans="1:15" s="47" customFormat="1" ht="18" customHeight="1" x14ac:dyDescent="0.3">
      <c r="A97" s="22">
        <v>2003107</v>
      </c>
      <c r="B97" s="15" t="s">
        <v>206</v>
      </c>
      <c r="C97" s="15" t="s">
        <v>290</v>
      </c>
      <c r="D97" s="210" t="s">
        <v>363</v>
      </c>
      <c r="E97" s="211" t="s">
        <v>209</v>
      </c>
      <c r="F97" s="54">
        <v>182.81</v>
      </c>
      <c r="G97" s="64">
        <v>1</v>
      </c>
      <c r="H97" s="2"/>
      <c r="I97" s="65">
        <v>182.81</v>
      </c>
      <c r="K97" s="29"/>
      <c r="L97" s="29"/>
      <c r="M97" s="29"/>
      <c r="N97" s="29"/>
      <c r="O97" s="29"/>
    </row>
    <row r="98" spans="1:15" s="47" customFormat="1" ht="18" customHeight="1" x14ac:dyDescent="0.25">
      <c r="A98" s="71">
        <v>2003111</v>
      </c>
      <c r="B98" s="15" t="s">
        <v>206</v>
      </c>
      <c r="C98" s="15" t="s">
        <v>290</v>
      </c>
      <c r="D98" s="210" t="s">
        <v>364</v>
      </c>
      <c r="E98" s="211" t="s">
        <v>209</v>
      </c>
      <c r="F98" s="54">
        <v>204.31</v>
      </c>
      <c r="G98" s="64">
        <v>7</v>
      </c>
      <c r="H98" s="64"/>
      <c r="I98" s="65">
        <v>1430.17</v>
      </c>
    </row>
    <row r="99" spans="1:15" s="47" customFormat="1" ht="18" customHeight="1" x14ac:dyDescent="0.25">
      <c r="A99" s="22">
        <v>2003123</v>
      </c>
      <c r="B99" s="15" t="s">
        <v>206</v>
      </c>
      <c r="C99" s="15" t="s">
        <v>290</v>
      </c>
      <c r="D99" s="210" t="s">
        <v>365</v>
      </c>
      <c r="E99" s="211" t="s">
        <v>209</v>
      </c>
      <c r="F99" s="54">
        <v>296.16000000000003</v>
      </c>
      <c r="G99" s="64">
        <v>1</v>
      </c>
      <c r="H99" s="2"/>
      <c r="I99" s="65">
        <v>296.16000000000003</v>
      </c>
    </row>
    <row r="100" spans="1:15" s="47" customFormat="1" ht="18" customHeight="1" x14ac:dyDescent="0.25">
      <c r="A100" s="22">
        <v>2003389</v>
      </c>
      <c r="B100" s="15" t="s">
        <v>206</v>
      </c>
      <c r="C100" s="15" t="s">
        <v>290</v>
      </c>
      <c r="D100" s="210" t="s">
        <v>366</v>
      </c>
      <c r="E100" s="211" t="s">
        <v>367</v>
      </c>
      <c r="F100" s="54">
        <v>240.18</v>
      </c>
      <c r="G100" s="64">
        <v>125</v>
      </c>
      <c r="H100" s="2"/>
      <c r="I100" s="65">
        <v>30022.5</v>
      </c>
    </row>
    <row r="101" spans="1:15" s="47" customFormat="1" ht="18" customHeight="1" x14ac:dyDescent="0.3">
      <c r="A101" s="22">
        <v>2003393</v>
      </c>
      <c r="B101" s="15" t="s">
        <v>206</v>
      </c>
      <c r="C101" s="15" t="s">
        <v>290</v>
      </c>
      <c r="D101" s="210" t="s">
        <v>368</v>
      </c>
      <c r="E101" s="211" t="s">
        <v>367</v>
      </c>
      <c r="F101" s="54">
        <v>368.95</v>
      </c>
      <c r="G101" s="64">
        <v>8</v>
      </c>
      <c r="H101" s="2"/>
      <c r="I101" s="65">
        <v>2951.6</v>
      </c>
      <c r="K101" s="29"/>
      <c r="L101" s="29"/>
      <c r="M101" s="29"/>
      <c r="N101" s="29"/>
      <c r="O101" s="29"/>
    </row>
    <row r="102" spans="1:15" s="47" customFormat="1" ht="18" customHeight="1" x14ac:dyDescent="0.25">
      <c r="A102" s="71">
        <v>2003407</v>
      </c>
      <c r="B102" s="15" t="s">
        <v>206</v>
      </c>
      <c r="C102" s="15" t="s">
        <v>290</v>
      </c>
      <c r="D102" s="210" t="s">
        <v>369</v>
      </c>
      <c r="E102" s="211" t="s">
        <v>367</v>
      </c>
      <c r="F102" s="54">
        <v>679.95</v>
      </c>
      <c r="G102" s="64">
        <v>99</v>
      </c>
      <c r="H102" s="64"/>
      <c r="I102" s="65">
        <v>67315.05</v>
      </c>
    </row>
    <row r="103" spans="1:15" s="47" customFormat="1" ht="18" customHeight="1" x14ac:dyDescent="0.25">
      <c r="A103" s="22">
        <v>2003245</v>
      </c>
      <c r="B103" s="15" t="s">
        <v>206</v>
      </c>
      <c r="C103" s="15" t="s">
        <v>221</v>
      </c>
      <c r="D103" s="210" t="s">
        <v>370</v>
      </c>
      <c r="E103" s="211" t="s">
        <v>209</v>
      </c>
      <c r="F103" s="54">
        <v>515.92999999999995</v>
      </c>
      <c r="G103" s="64">
        <v>13</v>
      </c>
      <c r="H103" s="2"/>
      <c r="I103" s="65">
        <v>6707.09</v>
      </c>
    </row>
    <row r="104" spans="1:15" s="47" customFormat="1" ht="18" customHeight="1" x14ac:dyDescent="0.25">
      <c r="A104" s="22">
        <v>2003241</v>
      </c>
      <c r="B104" s="15" t="s">
        <v>206</v>
      </c>
      <c r="C104" s="15" t="s">
        <v>221</v>
      </c>
      <c r="D104" s="210" t="s">
        <v>371</v>
      </c>
      <c r="E104" s="211" t="s">
        <v>209</v>
      </c>
      <c r="F104" s="54">
        <v>669.01</v>
      </c>
      <c r="G104" s="64">
        <v>1</v>
      </c>
      <c r="H104" s="2"/>
      <c r="I104" s="65">
        <v>669.01</v>
      </c>
    </row>
    <row r="105" spans="1:15" s="47" customFormat="1" ht="18" customHeight="1" x14ac:dyDescent="0.3">
      <c r="A105" s="22">
        <v>2003233</v>
      </c>
      <c r="B105" s="15" t="s">
        <v>206</v>
      </c>
      <c r="C105" s="15" t="s">
        <v>221</v>
      </c>
      <c r="D105" s="210" t="s">
        <v>372</v>
      </c>
      <c r="E105" s="211" t="s">
        <v>209</v>
      </c>
      <c r="F105" s="54">
        <v>1062.2</v>
      </c>
      <c r="G105" s="64">
        <v>9</v>
      </c>
      <c r="H105" s="2"/>
      <c r="I105" s="65">
        <v>9559.7999999999993</v>
      </c>
      <c r="K105" s="29"/>
      <c r="L105" s="29"/>
      <c r="M105" s="29"/>
      <c r="N105" s="29"/>
      <c r="O105" s="29"/>
    </row>
    <row r="106" spans="1:15" s="47" customFormat="1" ht="18" customHeight="1" x14ac:dyDescent="0.25">
      <c r="A106" s="71">
        <v>2003177</v>
      </c>
      <c r="B106" s="15" t="s">
        <v>206</v>
      </c>
      <c r="C106" s="15" t="s">
        <v>221</v>
      </c>
      <c r="D106" s="210" t="s">
        <v>373</v>
      </c>
      <c r="E106" s="211" t="s">
        <v>209</v>
      </c>
      <c r="F106" s="54">
        <v>418.51</v>
      </c>
      <c r="G106" s="64">
        <v>8</v>
      </c>
      <c r="H106" s="64"/>
      <c r="I106" s="65">
        <v>3348.08</v>
      </c>
    </row>
    <row r="107" spans="1:15" s="47" customFormat="1" ht="18" customHeight="1" x14ac:dyDescent="0.25">
      <c r="A107" s="22">
        <v>2003175</v>
      </c>
      <c r="B107" s="15" t="s">
        <v>206</v>
      </c>
      <c r="C107" s="15" t="s">
        <v>221</v>
      </c>
      <c r="D107" s="210" t="s">
        <v>374</v>
      </c>
      <c r="E107" s="211" t="s">
        <v>209</v>
      </c>
      <c r="F107" s="54">
        <v>683.09</v>
      </c>
      <c r="G107" s="64">
        <v>1</v>
      </c>
      <c r="H107" s="2"/>
      <c r="I107" s="65">
        <v>683.09</v>
      </c>
    </row>
    <row r="108" spans="1:15" s="47" customFormat="1" ht="18" customHeight="1" x14ac:dyDescent="0.25">
      <c r="A108" s="22">
        <v>2003205</v>
      </c>
      <c r="B108" s="15" t="s">
        <v>206</v>
      </c>
      <c r="C108" s="15" t="s">
        <v>221</v>
      </c>
      <c r="D108" s="210" t="s">
        <v>375</v>
      </c>
      <c r="E108" s="211" t="s">
        <v>209</v>
      </c>
      <c r="F108" s="54">
        <v>1604.27</v>
      </c>
      <c r="G108" s="64">
        <v>7</v>
      </c>
      <c r="H108" s="2"/>
      <c r="I108" s="65">
        <v>11229.89</v>
      </c>
    </row>
    <row r="109" spans="1:15" s="47" customFormat="1" ht="18" customHeight="1" x14ac:dyDescent="0.25">
      <c r="A109" s="34"/>
      <c r="B109" s="15"/>
      <c r="C109" s="33"/>
      <c r="D109" s="25" t="s">
        <v>207</v>
      </c>
      <c r="E109" s="50"/>
      <c r="F109" s="32"/>
      <c r="G109" s="50"/>
      <c r="H109" s="62"/>
      <c r="I109" s="63"/>
      <c r="K109" s="49"/>
      <c r="L109" s="31"/>
      <c r="M109" s="5"/>
    </row>
    <row r="110" spans="1:15" s="47" customFormat="1" ht="18" customHeight="1" x14ac:dyDescent="0.3">
      <c r="A110" s="22">
        <v>41309</v>
      </c>
      <c r="B110" s="15" t="s">
        <v>193</v>
      </c>
      <c r="C110" s="15" t="s">
        <v>51</v>
      </c>
      <c r="D110" s="210" t="s">
        <v>107</v>
      </c>
      <c r="E110" s="211" t="s">
        <v>115</v>
      </c>
      <c r="F110" s="54">
        <v>176.4007364526237</v>
      </c>
      <c r="G110" s="64">
        <v>5480</v>
      </c>
      <c r="H110" s="2"/>
      <c r="I110" s="65">
        <v>966676.04</v>
      </c>
      <c r="K110" s="29"/>
      <c r="L110" s="29"/>
      <c r="M110" s="29"/>
      <c r="N110" s="29"/>
      <c r="O110" s="29"/>
    </row>
    <row r="111" spans="1:15" s="47" customFormat="1" ht="18" customHeight="1" x14ac:dyDescent="0.3">
      <c r="A111" s="22">
        <v>41455</v>
      </c>
      <c r="B111" s="15" t="s">
        <v>193</v>
      </c>
      <c r="C111" s="15" t="s">
        <v>222</v>
      </c>
      <c r="D111" s="210" t="s">
        <v>113</v>
      </c>
      <c r="E111" s="211" t="s">
        <v>224</v>
      </c>
      <c r="F111" s="54">
        <v>324.06705081326891</v>
      </c>
      <c r="G111" s="64">
        <v>20</v>
      </c>
      <c r="H111" s="2"/>
      <c r="I111" s="65">
        <v>6481.34</v>
      </c>
      <c r="K111" s="29"/>
      <c r="L111" s="29"/>
      <c r="M111" s="29"/>
      <c r="N111" s="29"/>
      <c r="O111" s="29"/>
    </row>
    <row r="112" spans="1:15" s="47" customFormat="1" ht="18" customHeight="1" x14ac:dyDescent="0.3">
      <c r="A112" s="22">
        <v>47023</v>
      </c>
      <c r="B112" s="15" t="s">
        <v>193</v>
      </c>
      <c r="C112" s="15" t="s">
        <v>222</v>
      </c>
      <c r="D112" s="210" t="s">
        <v>114</v>
      </c>
      <c r="E112" s="211" t="s">
        <v>356</v>
      </c>
      <c r="F112" s="54">
        <v>23.647276825348907</v>
      </c>
      <c r="G112" s="64">
        <v>4110</v>
      </c>
      <c r="H112" s="2"/>
      <c r="I112" s="65">
        <v>97190.31</v>
      </c>
      <c r="K112" s="29"/>
      <c r="L112" s="29"/>
      <c r="M112" s="29"/>
      <c r="N112" s="29"/>
      <c r="O112" s="29"/>
    </row>
    <row r="113" spans="1:15" s="47" customFormat="1" ht="18" customHeight="1" x14ac:dyDescent="0.3">
      <c r="A113" s="22">
        <v>45575</v>
      </c>
      <c r="B113" s="15" t="s">
        <v>193</v>
      </c>
      <c r="C113" s="15" t="s">
        <v>222</v>
      </c>
      <c r="D113" s="210" t="s">
        <v>133</v>
      </c>
      <c r="E113" s="211" t="s">
        <v>353</v>
      </c>
      <c r="F113" s="54">
        <v>11.694472614888934</v>
      </c>
      <c r="G113" s="64">
        <v>2598.75</v>
      </c>
      <c r="H113" s="2"/>
      <c r="I113" s="65">
        <v>30391.01</v>
      </c>
      <c r="K113" s="29"/>
      <c r="L113" s="29"/>
      <c r="M113" s="29"/>
      <c r="N113" s="29"/>
      <c r="O113" s="29"/>
    </row>
    <row r="114" spans="1:15" s="47" customFormat="1" ht="18" customHeight="1" x14ac:dyDescent="0.3">
      <c r="A114" s="22">
        <v>41302</v>
      </c>
      <c r="B114" s="15" t="s">
        <v>193</v>
      </c>
      <c r="C114" s="15" t="s">
        <v>222</v>
      </c>
      <c r="D114" s="210" t="s">
        <v>147</v>
      </c>
      <c r="E114" s="211" t="s">
        <v>356</v>
      </c>
      <c r="F114" s="54">
        <v>143.61249547629961</v>
      </c>
      <c r="G114" s="64">
        <v>1740</v>
      </c>
      <c r="H114" s="2"/>
      <c r="I114" s="65">
        <v>249885.74</v>
      </c>
      <c r="K114" s="29"/>
      <c r="L114" s="29"/>
      <c r="M114" s="29"/>
      <c r="N114" s="29"/>
      <c r="O114" s="29"/>
    </row>
    <row r="115" spans="1:15" s="47" customFormat="1" ht="18" customHeight="1" x14ac:dyDescent="0.3">
      <c r="A115" s="22">
        <v>2003868</v>
      </c>
      <c r="B115" s="28" t="s">
        <v>206</v>
      </c>
      <c r="C115" s="15" t="s">
        <v>222</v>
      </c>
      <c r="D115" s="210" t="s">
        <v>376</v>
      </c>
      <c r="E115" s="211" t="s">
        <v>377</v>
      </c>
      <c r="F115" s="54">
        <v>152.97999999999999</v>
      </c>
      <c r="G115" s="64">
        <v>435</v>
      </c>
      <c r="H115" s="2"/>
      <c r="I115" s="65">
        <v>66546.3</v>
      </c>
      <c r="K115" s="29"/>
      <c r="L115" s="29"/>
      <c r="M115" s="29"/>
      <c r="N115" s="29"/>
      <c r="O115" s="29"/>
    </row>
    <row r="116" spans="1:15" s="26" customFormat="1" ht="18" customHeight="1" x14ac:dyDescent="0.25">
      <c r="A116" s="27"/>
      <c r="D116" s="25" t="s">
        <v>74</v>
      </c>
      <c r="E116" s="50"/>
      <c r="F116" s="32"/>
      <c r="G116" s="61"/>
      <c r="H116" s="62"/>
      <c r="I116" s="63"/>
    </row>
    <row r="117" spans="1:15" s="26" customFormat="1" ht="18" customHeight="1" x14ac:dyDescent="0.25">
      <c r="A117" s="22">
        <v>40436</v>
      </c>
      <c r="B117" s="15" t="s">
        <v>193</v>
      </c>
      <c r="C117" s="15" t="s">
        <v>223</v>
      </c>
      <c r="D117" s="210" t="s">
        <v>137</v>
      </c>
      <c r="E117" s="211" t="s">
        <v>357</v>
      </c>
      <c r="F117" s="54">
        <v>2.5733801251114983</v>
      </c>
      <c r="G117" s="64">
        <v>3447.0856004739999</v>
      </c>
      <c r="H117" s="2">
        <v>2.9</v>
      </c>
      <c r="I117" s="65">
        <v>8870.67</v>
      </c>
    </row>
    <row r="118" spans="1:15" s="26" customFormat="1" ht="18" customHeight="1" x14ac:dyDescent="0.25">
      <c r="A118" s="22">
        <v>40455</v>
      </c>
      <c r="B118" s="15" t="s">
        <v>193</v>
      </c>
      <c r="C118" s="15" t="s">
        <v>223</v>
      </c>
      <c r="D118" s="210" t="s">
        <v>378</v>
      </c>
      <c r="E118" s="211" t="s">
        <v>357</v>
      </c>
      <c r="F118" s="54">
        <v>1.460567098036256</v>
      </c>
      <c r="G118" s="64">
        <v>6978.9984526707294</v>
      </c>
      <c r="H118" s="2">
        <v>9.9499999999999993</v>
      </c>
      <c r="I118" s="65">
        <v>10193.299999999999</v>
      </c>
    </row>
    <row r="119" spans="1:15" s="26" customFormat="1" ht="18" customHeight="1" x14ac:dyDescent="0.25">
      <c r="A119" s="22">
        <v>40455</v>
      </c>
      <c r="B119" s="15" t="s">
        <v>193</v>
      </c>
      <c r="C119" s="15" t="s">
        <v>223</v>
      </c>
      <c r="D119" s="210" t="s">
        <v>379</v>
      </c>
      <c r="E119" s="211" t="s">
        <v>357</v>
      </c>
      <c r="F119" s="54">
        <v>1.460567098036256</v>
      </c>
      <c r="G119" s="64">
        <v>239027.74136255664</v>
      </c>
      <c r="H119" s="2">
        <v>42.1</v>
      </c>
      <c r="I119" s="65">
        <v>349116.05</v>
      </c>
    </row>
    <row r="120" spans="1:15" s="26" customFormat="1" ht="18" customHeight="1" x14ac:dyDescent="0.25">
      <c r="A120" s="22">
        <v>40445</v>
      </c>
      <c r="B120" s="15" t="s">
        <v>193</v>
      </c>
      <c r="C120" s="15" t="s">
        <v>223</v>
      </c>
      <c r="D120" s="210" t="s">
        <v>103</v>
      </c>
      <c r="E120" s="211" t="s">
        <v>357</v>
      </c>
      <c r="F120" s="54">
        <v>2.185882731754941</v>
      </c>
      <c r="G120" s="64">
        <v>14472.906800749999</v>
      </c>
      <c r="H120" s="2">
        <v>2.9</v>
      </c>
      <c r="I120" s="65">
        <v>31636.080000000002</v>
      </c>
    </row>
    <row r="121" spans="1:15" s="26" customFormat="1" ht="18" customHeight="1" x14ac:dyDescent="0.25">
      <c r="A121" s="22">
        <v>40450</v>
      </c>
      <c r="B121" s="15" t="s">
        <v>193</v>
      </c>
      <c r="C121" s="15" t="s">
        <v>223</v>
      </c>
      <c r="D121" s="210" t="s">
        <v>105</v>
      </c>
      <c r="E121" s="211" t="s">
        <v>101</v>
      </c>
      <c r="F121" s="54">
        <v>0.90416058449863468</v>
      </c>
      <c r="G121" s="64">
        <v>123712.45056551525</v>
      </c>
      <c r="H121" s="2">
        <v>286</v>
      </c>
      <c r="I121" s="65">
        <v>111855.92</v>
      </c>
    </row>
    <row r="122" spans="1:15" s="26" customFormat="1" ht="18" customHeight="1" x14ac:dyDescent="0.25">
      <c r="A122" s="22">
        <v>40449</v>
      </c>
      <c r="B122" s="15" t="s">
        <v>193</v>
      </c>
      <c r="C122" s="15" t="s">
        <v>223</v>
      </c>
      <c r="D122" s="210" t="s">
        <v>104</v>
      </c>
      <c r="E122" s="211" t="s">
        <v>101</v>
      </c>
      <c r="F122" s="54">
        <v>1.7685778466017248</v>
      </c>
      <c r="G122" s="64">
        <v>6.6411721149999992E-2</v>
      </c>
      <c r="H122" s="2">
        <v>2.9</v>
      </c>
      <c r="I122" s="65">
        <v>0.12</v>
      </c>
    </row>
    <row r="123" spans="1:15" s="47" customFormat="1" ht="18" customHeight="1" thickBot="1" x14ac:dyDescent="0.3">
      <c r="A123" s="73"/>
      <c r="B123" s="74"/>
      <c r="C123" s="74"/>
      <c r="D123" s="74"/>
      <c r="E123" s="186"/>
      <c r="F123" s="12"/>
      <c r="G123" s="75"/>
      <c r="H123" s="76" t="s">
        <v>584</v>
      </c>
      <c r="I123" s="77">
        <v>3093461.4299999997</v>
      </c>
      <c r="J123" s="46"/>
      <c r="K123" s="11"/>
    </row>
    <row r="124" spans="1:15" s="26" customFormat="1" ht="21" customHeight="1" x14ac:dyDescent="0.25">
      <c r="A124" s="66">
        <v>5</v>
      </c>
      <c r="B124" s="316" t="s">
        <v>123</v>
      </c>
      <c r="C124" s="67"/>
      <c r="D124" s="169" t="s">
        <v>123</v>
      </c>
      <c r="E124" s="169"/>
      <c r="F124" s="67"/>
      <c r="G124" s="67"/>
      <c r="H124" s="67"/>
      <c r="I124" s="68">
        <v>941300.19</v>
      </c>
    </row>
    <row r="125" spans="1:15" s="26" customFormat="1" ht="18" customHeight="1" x14ac:dyDescent="0.25">
      <c r="A125" s="34"/>
      <c r="B125" s="15"/>
      <c r="C125" s="33"/>
      <c r="D125" s="25" t="s">
        <v>228</v>
      </c>
      <c r="E125" s="50"/>
      <c r="F125" s="32"/>
      <c r="G125" s="50"/>
      <c r="H125" s="62"/>
      <c r="I125" s="63"/>
      <c r="K125" s="49"/>
      <c r="L125" s="69"/>
      <c r="M125" s="70"/>
    </row>
    <row r="126" spans="1:15" s="26" customFormat="1" ht="18" customHeight="1" x14ac:dyDescent="0.25">
      <c r="A126" s="71">
        <v>47023</v>
      </c>
      <c r="B126" s="15" t="s">
        <v>193</v>
      </c>
      <c r="C126" s="15" t="s">
        <v>289</v>
      </c>
      <c r="D126" s="210" t="s">
        <v>114</v>
      </c>
      <c r="E126" s="211" t="s">
        <v>356</v>
      </c>
      <c r="F126" s="54">
        <v>23.647276825348907</v>
      </c>
      <c r="G126" s="64">
        <v>1370.1689999999999</v>
      </c>
      <c r="H126" s="64"/>
      <c r="I126" s="65">
        <v>32400.79</v>
      </c>
    </row>
    <row r="127" spans="1:15" s="26" customFormat="1" ht="18" customHeight="1" x14ac:dyDescent="0.25">
      <c r="A127" s="71">
        <v>47027</v>
      </c>
      <c r="B127" s="15" t="s">
        <v>193</v>
      </c>
      <c r="C127" s="15" t="s">
        <v>289</v>
      </c>
      <c r="D127" s="210" t="s">
        <v>130</v>
      </c>
      <c r="E127" s="211" t="s">
        <v>356</v>
      </c>
      <c r="F127" s="54">
        <v>87.455180931395418</v>
      </c>
      <c r="G127" s="64">
        <v>152.24099999999999</v>
      </c>
      <c r="H127" s="64"/>
      <c r="I127" s="65">
        <v>13314.18</v>
      </c>
    </row>
    <row r="128" spans="1:15" s="26" customFormat="1" ht="18" customHeight="1" x14ac:dyDescent="0.25">
      <c r="A128" s="71">
        <v>45430</v>
      </c>
      <c r="B128" s="15" t="s">
        <v>193</v>
      </c>
      <c r="C128" s="15" t="s">
        <v>289</v>
      </c>
      <c r="D128" s="210" t="s">
        <v>132</v>
      </c>
      <c r="E128" s="211" t="s">
        <v>356</v>
      </c>
      <c r="F128" s="54">
        <v>89.174079625002705</v>
      </c>
      <c r="G128" s="64">
        <v>516.31999999999994</v>
      </c>
      <c r="H128" s="64"/>
      <c r="I128" s="65">
        <v>46042.36</v>
      </c>
    </row>
    <row r="129" spans="1:15" s="26" customFormat="1" ht="18" customHeight="1" x14ac:dyDescent="0.25">
      <c r="A129" s="34"/>
      <c r="B129" s="15"/>
      <c r="C129" s="33"/>
      <c r="D129" s="25" t="s">
        <v>232</v>
      </c>
      <c r="E129" s="50"/>
      <c r="F129" s="32"/>
      <c r="G129" s="50"/>
      <c r="H129" s="62"/>
      <c r="I129" s="63"/>
      <c r="K129" s="49"/>
      <c r="L129" s="69"/>
      <c r="M129" s="70"/>
    </row>
    <row r="130" spans="1:15" s="26" customFormat="1" ht="18" customHeight="1" x14ac:dyDescent="0.25">
      <c r="A130" s="71">
        <v>41816</v>
      </c>
      <c r="B130" s="15" t="s">
        <v>193</v>
      </c>
      <c r="C130" s="15" t="s">
        <v>289</v>
      </c>
      <c r="D130" s="210" t="s">
        <v>124</v>
      </c>
      <c r="E130" s="211" t="s">
        <v>115</v>
      </c>
      <c r="F130" s="54">
        <v>1112.3261713758973</v>
      </c>
      <c r="G130" s="64">
        <v>124</v>
      </c>
      <c r="H130" s="64"/>
      <c r="I130" s="65">
        <v>137928.45000000001</v>
      </c>
    </row>
    <row r="131" spans="1:15" s="26" customFormat="1" ht="18" customHeight="1" x14ac:dyDescent="0.25">
      <c r="A131" s="71">
        <v>41821</v>
      </c>
      <c r="B131" s="15" t="s">
        <v>193</v>
      </c>
      <c r="C131" s="15" t="s">
        <v>289</v>
      </c>
      <c r="D131" s="210" t="s">
        <v>125</v>
      </c>
      <c r="E131" s="211" t="s">
        <v>115</v>
      </c>
      <c r="F131" s="54">
        <v>1454.0293215021891</v>
      </c>
      <c r="G131" s="64">
        <v>20</v>
      </c>
      <c r="H131" s="64"/>
      <c r="I131" s="65">
        <v>29080.59</v>
      </c>
    </row>
    <row r="132" spans="1:15" s="26" customFormat="1" ht="18" customHeight="1" x14ac:dyDescent="0.25">
      <c r="A132" s="71">
        <v>804205</v>
      </c>
      <c r="B132" s="15" t="s">
        <v>206</v>
      </c>
      <c r="C132" s="15" t="s">
        <v>289</v>
      </c>
      <c r="D132" s="210" t="s">
        <v>380</v>
      </c>
      <c r="E132" s="211" t="s">
        <v>367</v>
      </c>
      <c r="F132" s="54">
        <v>3759.87</v>
      </c>
      <c r="G132" s="64">
        <v>21</v>
      </c>
      <c r="H132" s="64"/>
      <c r="I132" s="65">
        <v>78957.27</v>
      </c>
    </row>
    <row r="133" spans="1:15" s="26" customFormat="1" ht="18" customHeight="1" x14ac:dyDescent="0.25">
      <c r="A133" s="71">
        <v>804311</v>
      </c>
      <c r="B133" s="15" t="s">
        <v>206</v>
      </c>
      <c r="C133" s="15" t="s">
        <v>289</v>
      </c>
      <c r="D133" s="210" t="s">
        <v>381</v>
      </c>
      <c r="E133" s="211" t="s">
        <v>367</v>
      </c>
      <c r="F133" s="54">
        <v>5731.09</v>
      </c>
      <c r="G133" s="64">
        <v>49</v>
      </c>
      <c r="H133" s="64"/>
      <c r="I133" s="65">
        <v>280823.40999999997</v>
      </c>
    </row>
    <row r="134" spans="1:15" s="26" customFormat="1" ht="18" customHeight="1" x14ac:dyDescent="0.25">
      <c r="A134" s="71">
        <v>41856</v>
      </c>
      <c r="B134" s="15" t="s">
        <v>193</v>
      </c>
      <c r="C134" s="15" t="s">
        <v>289</v>
      </c>
      <c r="D134" s="210" t="s">
        <v>126</v>
      </c>
      <c r="E134" s="211" t="s">
        <v>224</v>
      </c>
      <c r="F134" s="54">
        <v>1355.5056252836346</v>
      </c>
      <c r="G134" s="64">
        <v>1</v>
      </c>
      <c r="H134" s="64"/>
      <c r="I134" s="65">
        <v>1355.51</v>
      </c>
    </row>
    <row r="135" spans="1:15" s="26" customFormat="1" ht="18" customHeight="1" x14ac:dyDescent="0.25">
      <c r="A135" s="71">
        <v>804397</v>
      </c>
      <c r="B135" s="15" t="s">
        <v>206</v>
      </c>
      <c r="C135" s="15" t="s">
        <v>289</v>
      </c>
      <c r="D135" s="210" t="s">
        <v>382</v>
      </c>
      <c r="E135" s="211" t="s">
        <v>209</v>
      </c>
      <c r="F135" s="54">
        <v>3426.92</v>
      </c>
      <c r="G135" s="64">
        <v>3</v>
      </c>
      <c r="H135" s="64"/>
      <c r="I135" s="65">
        <v>10280.76</v>
      </c>
    </row>
    <row r="136" spans="1:15" s="26" customFormat="1" ht="18" customHeight="1" x14ac:dyDescent="0.25">
      <c r="A136" s="22">
        <v>41861</v>
      </c>
      <c r="B136" s="15" t="s">
        <v>193</v>
      </c>
      <c r="C136" s="15" t="s">
        <v>289</v>
      </c>
      <c r="D136" s="210" t="s">
        <v>127</v>
      </c>
      <c r="E136" s="211" t="s">
        <v>224</v>
      </c>
      <c r="F136" s="54">
        <v>1807.8144416367261</v>
      </c>
      <c r="G136" s="64">
        <v>2</v>
      </c>
      <c r="H136" s="2"/>
      <c r="I136" s="65">
        <v>3615.63</v>
      </c>
    </row>
    <row r="137" spans="1:15" s="26" customFormat="1" ht="18" customHeight="1" x14ac:dyDescent="0.25">
      <c r="A137" s="22">
        <v>804273</v>
      </c>
      <c r="B137" s="15" t="s">
        <v>206</v>
      </c>
      <c r="C137" s="15" t="s">
        <v>289</v>
      </c>
      <c r="D137" s="210" t="s">
        <v>383</v>
      </c>
      <c r="E137" s="211" t="s">
        <v>209</v>
      </c>
      <c r="F137" s="54">
        <v>5656.02</v>
      </c>
      <c r="G137" s="64">
        <v>2</v>
      </c>
      <c r="H137" s="2"/>
      <c r="I137" s="65">
        <v>11312.04</v>
      </c>
    </row>
    <row r="138" spans="1:15" s="26" customFormat="1" ht="18" customHeight="1" x14ac:dyDescent="0.25">
      <c r="A138" s="22">
        <v>804357</v>
      </c>
      <c r="B138" s="15" t="s">
        <v>206</v>
      </c>
      <c r="C138" s="15" t="s">
        <v>289</v>
      </c>
      <c r="D138" s="210" t="s">
        <v>384</v>
      </c>
      <c r="E138" s="211" t="s">
        <v>209</v>
      </c>
      <c r="F138" s="54">
        <v>6692.31</v>
      </c>
      <c r="G138" s="64">
        <v>2</v>
      </c>
      <c r="H138" s="2"/>
      <c r="I138" s="65">
        <v>13384.62</v>
      </c>
    </row>
    <row r="139" spans="1:15" s="26" customFormat="1" ht="18" customHeight="1" x14ac:dyDescent="0.25">
      <c r="A139" s="22">
        <v>41347</v>
      </c>
      <c r="B139" s="15" t="s">
        <v>193</v>
      </c>
      <c r="C139" s="15" t="s">
        <v>289</v>
      </c>
      <c r="D139" s="210" t="s">
        <v>112</v>
      </c>
      <c r="E139" s="211" t="s">
        <v>224</v>
      </c>
      <c r="F139" s="54">
        <v>2531.1925883886283</v>
      </c>
      <c r="G139" s="64">
        <v>1</v>
      </c>
      <c r="H139" s="2"/>
      <c r="I139" s="65">
        <v>2531.19</v>
      </c>
    </row>
    <row r="140" spans="1:15" s="26" customFormat="1" ht="27.6" x14ac:dyDescent="0.25">
      <c r="A140" s="22">
        <v>2003489</v>
      </c>
      <c r="B140" s="15" t="s">
        <v>206</v>
      </c>
      <c r="C140" s="15" t="s">
        <v>289</v>
      </c>
      <c r="D140" s="210" t="s">
        <v>385</v>
      </c>
      <c r="E140" s="211" t="s">
        <v>209</v>
      </c>
      <c r="F140" s="54">
        <v>5814.23</v>
      </c>
      <c r="G140" s="64">
        <v>1</v>
      </c>
      <c r="H140" s="2"/>
      <c r="I140" s="65">
        <v>5814.23</v>
      </c>
    </row>
    <row r="141" spans="1:15" s="26" customFormat="1" ht="27.6" x14ac:dyDescent="0.3">
      <c r="A141" s="22">
        <v>2003505</v>
      </c>
      <c r="B141" s="15" t="s">
        <v>206</v>
      </c>
      <c r="C141" s="15" t="s">
        <v>289</v>
      </c>
      <c r="D141" s="210" t="s">
        <v>386</v>
      </c>
      <c r="E141" s="211" t="s">
        <v>209</v>
      </c>
      <c r="F141" s="54">
        <v>7840.08</v>
      </c>
      <c r="G141" s="64">
        <v>1</v>
      </c>
      <c r="H141" s="2"/>
      <c r="I141" s="65">
        <v>7840.08</v>
      </c>
      <c r="K141" s="29"/>
      <c r="L141" s="29"/>
      <c r="M141" s="29"/>
      <c r="N141" s="29"/>
      <c r="O141" s="29"/>
    </row>
    <row r="142" spans="1:15" s="26" customFormat="1" ht="18" customHeight="1" x14ac:dyDescent="0.25">
      <c r="A142" s="71">
        <v>47023</v>
      </c>
      <c r="B142" s="15" t="s">
        <v>193</v>
      </c>
      <c r="C142" s="15" t="s">
        <v>289</v>
      </c>
      <c r="D142" s="210" t="s">
        <v>114</v>
      </c>
      <c r="E142" s="211" t="s">
        <v>356</v>
      </c>
      <c r="F142" s="54">
        <v>23.647276825348907</v>
      </c>
      <c r="G142" s="64">
        <v>71</v>
      </c>
      <c r="H142" s="64"/>
      <c r="I142" s="65">
        <v>1678.96</v>
      </c>
    </row>
    <row r="143" spans="1:15" s="26" customFormat="1" ht="18" customHeight="1" x14ac:dyDescent="0.25">
      <c r="A143" s="71">
        <v>45430</v>
      </c>
      <c r="B143" s="15" t="s">
        <v>193</v>
      </c>
      <c r="C143" s="15" t="s">
        <v>289</v>
      </c>
      <c r="D143" s="210" t="s">
        <v>132</v>
      </c>
      <c r="E143" s="211" t="s">
        <v>356</v>
      </c>
      <c r="F143" s="54">
        <v>89.174079625002705</v>
      </c>
      <c r="G143" s="64">
        <v>22</v>
      </c>
      <c r="H143" s="64"/>
      <c r="I143" s="65">
        <v>1961.83</v>
      </c>
    </row>
    <row r="144" spans="1:15" s="26" customFormat="1" ht="18" customHeight="1" x14ac:dyDescent="0.25">
      <c r="A144" s="71">
        <v>2003457</v>
      </c>
      <c r="B144" s="15" t="s">
        <v>206</v>
      </c>
      <c r="C144" s="15" t="s">
        <v>289</v>
      </c>
      <c r="D144" s="210" t="s">
        <v>387</v>
      </c>
      <c r="E144" s="211" t="s">
        <v>209</v>
      </c>
      <c r="F144" s="54">
        <v>1864.64</v>
      </c>
      <c r="G144" s="64">
        <v>4</v>
      </c>
      <c r="H144" s="64"/>
      <c r="I144" s="65">
        <v>7458.56</v>
      </c>
    </row>
    <row r="145" spans="1:11" s="26" customFormat="1" ht="18" customHeight="1" x14ac:dyDescent="0.25">
      <c r="A145" s="71">
        <v>2003459</v>
      </c>
      <c r="B145" s="15" t="s">
        <v>206</v>
      </c>
      <c r="C145" s="15" t="s">
        <v>289</v>
      </c>
      <c r="D145" s="210" t="s">
        <v>388</v>
      </c>
      <c r="E145" s="211" t="s">
        <v>209</v>
      </c>
      <c r="F145" s="54">
        <v>2394.7399999999998</v>
      </c>
      <c r="G145" s="64">
        <v>1</v>
      </c>
      <c r="H145" s="64"/>
      <c r="I145" s="65">
        <v>2394.7399999999998</v>
      </c>
    </row>
    <row r="146" spans="1:11" s="26" customFormat="1" ht="18" customHeight="1" x14ac:dyDescent="0.25">
      <c r="A146" s="71">
        <v>2003469</v>
      </c>
      <c r="B146" s="15" t="s">
        <v>206</v>
      </c>
      <c r="C146" s="15" t="s">
        <v>289</v>
      </c>
      <c r="D146" s="210" t="s">
        <v>389</v>
      </c>
      <c r="E146" s="211" t="s">
        <v>209</v>
      </c>
      <c r="F146" s="54">
        <v>3028.73</v>
      </c>
      <c r="G146" s="64">
        <v>1</v>
      </c>
      <c r="H146" s="64"/>
      <c r="I146" s="65">
        <v>3028.73</v>
      </c>
    </row>
    <row r="147" spans="1:11" s="26" customFormat="1" ht="27.6" x14ac:dyDescent="0.25">
      <c r="A147" s="71">
        <v>705201</v>
      </c>
      <c r="B147" s="15" t="s">
        <v>206</v>
      </c>
      <c r="C147" s="15" t="s">
        <v>289</v>
      </c>
      <c r="D147" s="210" t="s">
        <v>390</v>
      </c>
      <c r="E147" s="211" t="s">
        <v>367</v>
      </c>
      <c r="F147" s="54">
        <v>5139.8</v>
      </c>
      <c r="G147" s="64">
        <v>27</v>
      </c>
      <c r="H147" s="64"/>
      <c r="I147" s="65">
        <v>138774.6</v>
      </c>
    </row>
    <row r="148" spans="1:11" s="26" customFormat="1" ht="18" customHeight="1" x14ac:dyDescent="0.25">
      <c r="A148" s="71">
        <v>705243</v>
      </c>
      <c r="B148" s="15" t="s">
        <v>206</v>
      </c>
      <c r="C148" s="15" t="s">
        <v>289</v>
      </c>
      <c r="D148" s="210" t="s">
        <v>391</v>
      </c>
      <c r="E148" s="211" t="s">
        <v>209</v>
      </c>
      <c r="F148" s="54">
        <v>27063.67</v>
      </c>
      <c r="G148" s="64">
        <v>2</v>
      </c>
      <c r="H148" s="64"/>
      <c r="I148" s="65">
        <v>54127.34</v>
      </c>
    </row>
    <row r="149" spans="1:11" s="26" customFormat="1" ht="18" customHeight="1" x14ac:dyDescent="0.25">
      <c r="A149" s="27"/>
      <c r="D149" s="25" t="s">
        <v>74</v>
      </c>
      <c r="E149" s="50"/>
      <c r="F149" s="32"/>
      <c r="G149" s="61"/>
      <c r="H149" s="62"/>
      <c r="I149" s="63"/>
    </row>
    <row r="150" spans="1:11" s="26" customFormat="1" ht="18" customHeight="1" x14ac:dyDescent="0.25">
      <c r="A150" s="22">
        <v>40438</v>
      </c>
      <c r="B150" s="15" t="s">
        <v>193</v>
      </c>
      <c r="C150" s="15" t="s">
        <v>289</v>
      </c>
      <c r="D150" s="210" t="s">
        <v>138</v>
      </c>
      <c r="E150" s="211" t="s">
        <v>101</v>
      </c>
      <c r="F150" s="54">
        <v>1.8480644913928137</v>
      </c>
      <c r="G150" s="64">
        <v>1449.2132879999999</v>
      </c>
      <c r="H150" s="2">
        <v>2.9</v>
      </c>
      <c r="I150" s="65">
        <v>2678.23</v>
      </c>
    </row>
    <row r="151" spans="1:11" s="26" customFormat="1" ht="18" customHeight="1" x14ac:dyDescent="0.25">
      <c r="A151" s="22">
        <v>40436</v>
      </c>
      <c r="B151" s="15" t="s">
        <v>193</v>
      </c>
      <c r="C151" s="15" t="s">
        <v>289</v>
      </c>
      <c r="D151" s="210" t="s">
        <v>137</v>
      </c>
      <c r="E151" s="211" t="s">
        <v>357</v>
      </c>
      <c r="F151" s="54">
        <v>2.5733801251114983</v>
      </c>
      <c r="G151" s="64">
        <v>923.89098999999976</v>
      </c>
      <c r="H151" s="2">
        <v>2.9</v>
      </c>
      <c r="I151" s="65">
        <v>2377.52</v>
      </c>
    </row>
    <row r="152" spans="1:11" s="26" customFormat="1" ht="18" customHeight="1" x14ac:dyDescent="0.25">
      <c r="A152" s="22">
        <v>40455</v>
      </c>
      <c r="B152" s="15" t="s">
        <v>193</v>
      </c>
      <c r="C152" s="15" t="s">
        <v>289</v>
      </c>
      <c r="D152" s="210" t="s">
        <v>378</v>
      </c>
      <c r="E152" s="211" t="s">
        <v>357</v>
      </c>
      <c r="F152" s="54">
        <v>1.460567098036256</v>
      </c>
      <c r="G152" s="64">
        <v>2066.0548095075997</v>
      </c>
      <c r="H152" s="2">
        <v>9.9499999999999993</v>
      </c>
      <c r="I152" s="65">
        <v>3017.6</v>
      </c>
    </row>
    <row r="153" spans="1:11" s="26" customFormat="1" ht="18" customHeight="1" x14ac:dyDescent="0.25">
      <c r="A153" s="22">
        <v>40455</v>
      </c>
      <c r="B153" s="15" t="s">
        <v>193</v>
      </c>
      <c r="C153" s="15" t="s">
        <v>289</v>
      </c>
      <c r="D153" s="210" t="s">
        <v>379</v>
      </c>
      <c r="E153" s="211" t="s">
        <v>357</v>
      </c>
      <c r="F153" s="54">
        <v>1.460567098036256</v>
      </c>
      <c r="G153" s="64">
        <v>12738.3924537968</v>
      </c>
      <c r="H153" s="2">
        <v>42.1</v>
      </c>
      <c r="I153" s="65">
        <v>18605.27</v>
      </c>
    </row>
    <row r="154" spans="1:11" s="26" customFormat="1" ht="18" customHeight="1" x14ac:dyDescent="0.25">
      <c r="A154" s="22">
        <v>40445</v>
      </c>
      <c r="B154" s="15" t="s">
        <v>193</v>
      </c>
      <c r="C154" s="15" t="s">
        <v>289</v>
      </c>
      <c r="D154" s="210" t="s">
        <v>103</v>
      </c>
      <c r="E154" s="211" t="s">
        <v>357</v>
      </c>
      <c r="F154" s="54">
        <v>2.185882731754941</v>
      </c>
      <c r="G154" s="64">
        <v>366.15329529999997</v>
      </c>
      <c r="H154" s="2">
        <v>2.9</v>
      </c>
      <c r="I154" s="65">
        <v>800.36</v>
      </c>
    </row>
    <row r="155" spans="1:11" s="26" customFormat="1" ht="18" customHeight="1" x14ac:dyDescent="0.25">
      <c r="A155" s="22">
        <v>40450</v>
      </c>
      <c r="B155" s="15" t="s">
        <v>193</v>
      </c>
      <c r="C155" s="15" t="s">
        <v>289</v>
      </c>
      <c r="D155" s="210" t="s">
        <v>105</v>
      </c>
      <c r="E155" s="211" t="s">
        <v>101</v>
      </c>
      <c r="F155" s="54">
        <v>0.90416058449863468</v>
      </c>
      <c r="G155" s="64">
        <v>32652.959286138044</v>
      </c>
      <c r="H155" s="2">
        <v>286</v>
      </c>
      <c r="I155" s="65">
        <v>29523.52</v>
      </c>
    </row>
    <row r="156" spans="1:11" s="26" customFormat="1" ht="18" customHeight="1" x14ac:dyDescent="0.25">
      <c r="A156" s="22">
        <v>40449</v>
      </c>
      <c r="B156" s="15" t="s">
        <v>193</v>
      </c>
      <c r="C156" s="15" t="s">
        <v>289</v>
      </c>
      <c r="D156" s="210" t="s">
        <v>104</v>
      </c>
      <c r="E156" s="211" t="s">
        <v>101</v>
      </c>
      <c r="F156" s="54">
        <v>1.7685778466017248</v>
      </c>
      <c r="G156" s="64">
        <v>12.53483078615</v>
      </c>
      <c r="H156" s="2">
        <v>2.9</v>
      </c>
      <c r="I156" s="65">
        <v>22.16</v>
      </c>
    </row>
    <row r="157" spans="1:11" s="26" customFormat="1" ht="18" customHeight="1" x14ac:dyDescent="0.25">
      <c r="A157" s="22">
        <v>40451</v>
      </c>
      <c r="B157" s="15" t="s">
        <v>193</v>
      </c>
      <c r="C157" s="15" t="s">
        <v>289</v>
      </c>
      <c r="D157" s="210" t="s">
        <v>139</v>
      </c>
      <c r="E157" s="211" t="s">
        <v>101</v>
      </c>
      <c r="F157" s="54">
        <v>0.90416058449863468</v>
      </c>
      <c r="G157" s="64">
        <v>146.180082</v>
      </c>
      <c r="H157" s="2">
        <v>20</v>
      </c>
      <c r="I157" s="65">
        <v>132.16999999999999</v>
      </c>
    </row>
    <row r="158" spans="1:11" s="26" customFormat="1" ht="21" customHeight="1" x14ac:dyDescent="0.25">
      <c r="A158" s="22">
        <v>47050</v>
      </c>
      <c r="B158" s="15" t="s">
        <v>193</v>
      </c>
      <c r="C158" s="15" t="s">
        <v>289</v>
      </c>
      <c r="D158" s="210" t="s">
        <v>142</v>
      </c>
      <c r="E158" s="211" t="s">
        <v>101</v>
      </c>
      <c r="F158" s="54">
        <v>1.7685778466017248</v>
      </c>
      <c r="G158" s="64">
        <v>21.196111890000001</v>
      </c>
      <c r="H158" s="2">
        <v>2.9</v>
      </c>
      <c r="I158" s="65">
        <v>37.49</v>
      </c>
      <c r="J158" s="72"/>
    </row>
    <row r="159" spans="1:11" s="26" customFormat="1" ht="18" customHeight="1" thickBot="1" x14ac:dyDescent="0.3">
      <c r="A159" s="73"/>
      <c r="B159" s="74"/>
      <c r="C159" s="74"/>
      <c r="D159" s="74"/>
      <c r="E159" s="186"/>
      <c r="F159" s="12"/>
      <c r="G159" s="75"/>
      <c r="H159" s="76" t="s">
        <v>585</v>
      </c>
      <c r="I159" s="77">
        <v>941300.19</v>
      </c>
      <c r="J159" s="46"/>
      <c r="K159" s="11"/>
    </row>
    <row r="160" spans="1:11" s="47" customFormat="1" ht="21" customHeight="1" x14ac:dyDescent="0.25">
      <c r="A160" s="66">
        <v>6</v>
      </c>
      <c r="B160" s="316" t="s">
        <v>233</v>
      </c>
      <c r="C160" s="67"/>
      <c r="D160" s="169" t="s">
        <v>233</v>
      </c>
      <c r="E160" s="169"/>
      <c r="F160" s="67"/>
      <c r="G160" s="67"/>
      <c r="H160" s="67"/>
      <c r="I160" s="68">
        <v>1702119.08</v>
      </c>
    </row>
    <row r="161" spans="1:9" s="47" customFormat="1" ht="18" customHeight="1" x14ac:dyDescent="0.25">
      <c r="A161" s="327"/>
      <c r="B161" s="328"/>
      <c r="C161" s="329"/>
      <c r="D161" s="25" t="s">
        <v>234</v>
      </c>
      <c r="E161" s="50"/>
      <c r="F161" s="32"/>
      <c r="G161" s="61"/>
      <c r="H161" s="62"/>
      <c r="I161" s="63"/>
    </row>
    <row r="162" spans="1:9" s="47" customFormat="1" ht="18" customHeight="1" x14ac:dyDescent="0.25">
      <c r="A162" s="327"/>
      <c r="B162" s="328"/>
      <c r="C162" s="329"/>
      <c r="D162" s="330" t="s">
        <v>235</v>
      </c>
      <c r="E162" s="50"/>
      <c r="F162" s="32"/>
      <c r="G162" s="61"/>
      <c r="H162" s="62"/>
      <c r="I162" s="63"/>
    </row>
    <row r="163" spans="1:9" s="47" customFormat="1" ht="18" customHeight="1" x14ac:dyDescent="0.25">
      <c r="A163" s="22">
        <v>45010</v>
      </c>
      <c r="B163" s="15" t="s">
        <v>193</v>
      </c>
      <c r="C163" s="15" t="s">
        <v>286</v>
      </c>
      <c r="D163" s="210" t="s">
        <v>134</v>
      </c>
      <c r="E163" s="211" t="s">
        <v>356</v>
      </c>
      <c r="F163" s="54">
        <v>152.97204790045032</v>
      </c>
      <c r="G163" s="64">
        <v>166</v>
      </c>
      <c r="H163" s="2"/>
      <c r="I163" s="65">
        <v>25393.360000000001</v>
      </c>
    </row>
    <row r="164" spans="1:9" s="47" customFormat="1" ht="18" customHeight="1" x14ac:dyDescent="0.25">
      <c r="A164" s="327"/>
      <c r="B164" s="328"/>
      <c r="C164" s="329"/>
      <c r="D164" s="330" t="s">
        <v>227</v>
      </c>
      <c r="E164" s="50"/>
      <c r="F164" s="32"/>
      <c r="G164" s="61"/>
      <c r="H164" s="62"/>
      <c r="I164" s="63"/>
    </row>
    <row r="165" spans="1:9" s="47" customFormat="1" ht="18" customHeight="1" x14ac:dyDescent="0.25">
      <c r="A165" s="22">
        <v>2306112</v>
      </c>
      <c r="B165" s="15" t="s">
        <v>206</v>
      </c>
      <c r="C165" s="15" t="s">
        <v>286</v>
      </c>
      <c r="D165" s="210" t="s">
        <v>392</v>
      </c>
      <c r="E165" s="211" t="s">
        <v>367</v>
      </c>
      <c r="F165" s="54">
        <v>340.53</v>
      </c>
      <c r="G165" s="64">
        <v>468</v>
      </c>
      <c r="H165" s="2"/>
      <c r="I165" s="65">
        <v>159368.04</v>
      </c>
    </row>
    <row r="166" spans="1:9" s="47" customFormat="1" ht="18" customHeight="1" x14ac:dyDescent="0.25">
      <c r="A166" s="327"/>
      <c r="B166" s="328"/>
      <c r="C166" s="329"/>
      <c r="D166" s="330" t="s">
        <v>236</v>
      </c>
      <c r="E166" s="50"/>
      <c r="F166" s="32"/>
      <c r="G166" s="61"/>
      <c r="H166" s="62"/>
      <c r="I166" s="63"/>
    </row>
    <row r="167" spans="1:9" s="47" customFormat="1" ht="18" customHeight="1" x14ac:dyDescent="0.25">
      <c r="A167" s="22">
        <v>45142</v>
      </c>
      <c r="B167" s="15" t="s">
        <v>193</v>
      </c>
      <c r="C167" s="15" t="s">
        <v>286</v>
      </c>
      <c r="D167" s="210" t="s">
        <v>568</v>
      </c>
      <c r="E167" s="211" t="s">
        <v>356</v>
      </c>
      <c r="F167" s="331">
        <v>713.10501900000008</v>
      </c>
      <c r="G167" s="64">
        <v>24.6</v>
      </c>
      <c r="H167" s="2"/>
      <c r="I167" s="65">
        <v>17542.38</v>
      </c>
    </row>
    <row r="168" spans="1:9" s="47" customFormat="1" ht="18" customHeight="1" x14ac:dyDescent="0.25">
      <c r="A168" s="22">
        <v>45155</v>
      </c>
      <c r="B168" s="15" t="s">
        <v>193</v>
      </c>
      <c r="C168" s="15" t="s">
        <v>286</v>
      </c>
      <c r="D168" s="210" t="s">
        <v>149</v>
      </c>
      <c r="E168" s="211" t="s">
        <v>393</v>
      </c>
      <c r="F168" s="54">
        <v>16.364312996365395</v>
      </c>
      <c r="G168" s="64">
        <v>1960</v>
      </c>
      <c r="H168" s="2"/>
      <c r="I168" s="65">
        <v>32074.05</v>
      </c>
    </row>
    <row r="169" spans="1:9" s="47" customFormat="1" ht="27.6" x14ac:dyDescent="0.25">
      <c r="A169" s="22">
        <v>45033</v>
      </c>
      <c r="B169" s="15" t="s">
        <v>193</v>
      </c>
      <c r="C169" s="15" t="s">
        <v>286</v>
      </c>
      <c r="D169" s="210" t="s">
        <v>394</v>
      </c>
      <c r="E169" s="211" t="s">
        <v>353</v>
      </c>
      <c r="F169" s="54">
        <v>184.48850256011701</v>
      </c>
      <c r="G169" s="64">
        <v>87</v>
      </c>
      <c r="H169" s="2"/>
      <c r="I169" s="65">
        <v>16050.5</v>
      </c>
    </row>
    <row r="170" spans="1:9" s="47" customFormat="1" ht="18" customHeight="1" x14ac:dyDescent="0.25">
      <c r="A170" s="327"/>
      <c r="B170" s="328"/>
      <c r="C170" s="329"/>
      <c r="D170" s="330" t="s">
        <v>237</v>
      </c>
      <c r="E170" s="50"/>
      <c r="F170" s="32"/>
      <c r="G170" s="61"/>
      <c r="H170" s="62"/>
      <c r="I170" s="63"/>
    </row>
    <row r="171" spans="1:9" s="47" customFormat="1" ht="18" customHeight="1" x14ac:dyDescent="0.25">
      <c r="A171" s="22">
        <v>45142</v>
      </c>
      <c r="B171" s="15" t="s">
        <v>193</v>
      </c>
      <c r="C171" s="15" t="s">
        <v>286</v>
      </c>
      <c r="D171" s="210" t="s">
        <v>568</v>
      </c>
      <c r="E171" s="211" t="s">
        <v>356</v>
      </c>
      <c r="F171" s="331">
        <v>713.10501900000008</v>
      </c>
      <c r="G171" s="64">
        <v>3.88</v>
      </c>
      <c r="H171" s="2"/>
      <c r="I171" s="65">
        <v>2766.85</v>
      </c>
    </row>
    <row r="172" spans="1:9" s="47" customFormat="1" ht="18" customHeight="1" x14ac:dyDescent="0.25">
      <c r="A172" s="22">
        <v>45155</v>
      </c>
      <c r="B172" s="15" t="s">
        <v>193</v>
      </c>
      <c r="C172" s="15" t="s">
        <v>286</v>
      </c>
      <c r="D172" s="210" t="s">
        <v>149</v>
      </c>
      <c r="E172" s="211" t="s">
        <v>393</v>
      </c>
      <c r="F172" s="54">
        <v>16.364312996365395</v>
      </c>
      <c r="G172" s="64">
        <v>358</v>
      </c>
      <c r="H172" s="2"/>
      <c r="I172" s="65">
        <v>5858.42</v>
      </c>
    </row>
    <row r="173" spans="1:9" s="47" customFormat="1" ht="27.6" x14ac:dyDescent="0.25">
      <c r="A173" s="22">
        <v>45033</v>
      </c>
      <c r="B173" s="15" t="s">
        <v>193</v>
      </c>
      <c r="C173" s="15" t="s">
        <v>286</v>
      </c>
      <c r="D173" s="210" t="s">
        <v>394</v>
      </c>
      <c r="E173" s="211" t="s">
        <v>353</v>
      </c>
      <c r="F173" s="54">
        <v>184.48850256011701</v>
      </c>
      <c r="G173" s="64">
        <v>36</v>
      </c>
      <c r="H173" s="2"/>
      <c r="I173" s="65">
        <v>6641.59</v>
      </c>
    </row>
    <row r="174" spans="1:9" s="47" customFormat="1" ht="18" customHeight="1" x14ac:dyDescent="0.25">
      <c r="A174" s="327"/>
      <c r="B174" s="328"/>
      <c r="C174" s="329"/>
      <c r="D174" s="25" t="s">
        <v>238</v>
      </c>
      <c r="E174" s="50"/>
      <c r="F174" s="32"/>
      <c r="G174" s="61"/>
      <c r="H174" s="62"/>
      <c r="I174" s="63"/>
    </row>
    <row r="175" spans="1:9" s="47" customFormat="1" ht="18" customHeight="1" x14ac:dyDescent="0.25">
      <c r="A175" s="327"/>
      <c r="B175" s="328"/>
      <c r="C175" s="329"/>
      <c r="D175" s="330" t="s">
        <v>239</v>
      </c>
      <c r="E175" s="50"/>
      <c r="F175" s="32"/>
      <c r="G175" s="61"/>
      <c r="H175" s="62"/>
      <c r="I175" s="63"/>
    </row>
    <row r="176" spans="1:9" s="47" customFormat="1" ht="18" customHeight="1" x14ac:dyDescent="0.25">
      <c r="A176" s="22">
        <v>45142</v>
      </c>
      <c r="B176" s="15" t="s">
        <v>193</v>
      </c>
      <c r="C176" s="15" t="s">
        <v>286</v>
      </c>
      <c r="D176" s="210" t="s">
        <v>568</v>
      </c>
      <c r="E176" s="211" t="s">
        <v>356</v>
      </c>
      <c r="F176" s="331">
        <v>713.10501900000008</v>
      </c>
      <c r="G176" s="64">
        <v>28.8</v>
      </c>
      <c r="H176" s="2"/>
      <c r="I176" s="65">
        <v>20537.419999999998</v>
      </c>
    </row>
    <row r="177" spans="1:10" s="47" customFormat="1" ht="18" customHeight="1" x14ac:dyDescent="0.25">
      <c r="A177" s="22">
        <v>45155</v>
      </c>
      <c r="B177" s="15" t="s">
        <v>193</v>
      </c>
      <c r="C177" s="15" t="s">
        <v>286</v>
      </c>
      <c r="D177" s="210" t="s">
        <v>149</v>
      </c>
      <c r="E177" s="211" t="s">
        <v>393</v>
      </c>
      <c r="F177" s="54">
        <v>16.364312996365395</v>
      </c>
      <c r="G177" s="64">
        <v>3867</v>
      </c>
      <c r="H177" s="2"/>
      <c r="I177" s="65">
        <v>63280.800000000003</v>
      </c>
    </row>
    <row r="178" spans="1:10" s="47" customFormat="1" ht="27.6" x14ac:dyDescent="0.25">
      <c r="A178" s="22">
        <v>45033</v>
      </c>
      <c r="B178" s="15" t="s">
        <v>193</v>
      </c>
      <c r="C178" s="15" t="s">
        <v>286</v>
      </c>
      <c r="D178" s="210" t="s">
        <v>394</v>
      </c>
      <c r="E178" s="211" t="s">
        <v>353</v>
      </c>
      <c r="F178" s="54">
        <v>184.48850256011701</v>
      </c>
      <c r="G178" s="64">
        <v>257</v>
      </c>
      <c r="H178" s="2"/>
      <c r="I178" s="65">
        <v>47413.55</v>
      </c>
    </row>
    <row r="179" spans="1:10" s="47" customFormat="1" ht="18" customHeight="1" x14ac:dyDescent="0.25">
      <c r="A179" s="327"/>
      <c r="B179" s="328"/>
      <c r="C179" s="329"/>
      <c r="D179" s="330" t="s">
        <v>240</v>
      </c>
      <c r="E179" s="50"/>
      <c r="F179" s="32"/>
      <c r="G179" s="61"/>
      <c r="H179" s="62"/>
      <c r="I179" s="63"/>
    </row>
    <row r="180" spans="1:10" s="47" customFormat="1" ht="18" customHeight="1" x14ac:dyDescent="0.25">
      <c r="A180" s="22">
        <v>45142</v>
      </c>
      <c r="B180" s="15" t="s">
        <v>193</v>
      </c>
      <c r="C180" s="15" t="s">
        <v>286</v>
      </c>
      <c r="D180" s="210" t="s">
        <v>568</v>
      </c>
      <c r="E180" s="211" t="s">
        <v>356</v>
      </c>
      <c r="F180" s="331">
        <v>713.10501900000008</v>
      </c>
      <c r="G180" s="64">
        <v>78</v>
      </c>
      <c r="H180" s="2"/>
      <c r="I180" s="65">
        <v>55622.19</v>
      </c>
    </row>
    <row r="181" spans="1:10" s="47" customFormat="1" ht="18" customHeight="1" x14ac:dyDescent="0.25">
      <c r="A181" s="22">
        <v>45155</v>
      </c>
      <c r="B181" s="15" t="s">
        <v>193</v>
      </c>
      <c r="C181" s="15" t="s">
        <v>286</v>
      </c>
      <c r="D181" s="210" t="s">
        <v>149</v>
      </c>
      <c r="E181" s="211" t="s">
        <v>393</v>
      </c>
      <c r="F181" s="54">
        <v>16.364312996365395</v>
      </c>
      <c r="G181" s="64">
        <v>7460</v>
      </c>
      <c r="H181" s="2"/>
      <c r="I181" s="65">
        <v>122077.77</v>
      </c>
    </row>
    <row r="182" spans="1:10" s="47" customFormat="1" ht="27.6" x14ac:dyDescent="0.25">
      <c r="A182" s="22">
        <v>45033</v>
      </c>
      <c r="B182" s="15" t="s">
        <v>193</v>
      </c>
      <c r="C182" s="15" t="s">
        <v>286</v>
      </c>
      <c r="D182" s="210" t="s">
        <v>394</v>
      </c>
      <c r="E182" s="211" t="s">
        <v>353</v>
      </c>
      <c r="F182" s="54">
        <v>184.48850256011701</v>
      </c>
      <c r="G182" s="64">
        <v>592</v>
      </c>
      <c r="H182" s="2"/>
      <c r="I182" s="65">
        <v>109217.19</v>
      </c>
    </row>
    <row r="183" spans="1:10" s="47" customFormat="1" ht="18" customHeight="1" x14ac:dyDescent="0.25">
      <c r="A183" s="22">
        <v>45135</v>
      </c>
      <c r="B183" s="15" t="s">
        <v>193</v>
      </c>
      <c r="C183" s="15" t="s">
        <v>286</v>
      </c>
      <c r="D183" s="210" t="s">
        <v>135</v>
      </c>
      <c r="E183" s="211" t="s">
        <v>356</v>
      </c>
      <c r="F183" s="54">
        <v>136.80645151606265</v>
      </c>
      <c r="G183" s="64">
        <v>145</v>
      </c>
      <c r="H183" s="2"/>
      <c r="I183" s="65">
        <v>19836.939999999999</v>
      </c>
    </row>
    <row r="184" spans="1:10" s="47" customFormat="1" ht="18" customHeight="1" x14ac:dyDescent="0.25">
      <c r="A184" s="327"/>
      <c r="B184" s="328"/>
      <c r="C184" s="329"/>
      <c r="D184" s="25" t="s">
        <v>241</v>
      </c>
      <c r="E184" s="50"/>
      <c r="F184" s="32"/>
      <c r="G184" s="61"/>
      <c r="H184" s="62"/>
      <c r="I184" s="63"/>
    </row>
    <row r="185" spans="1:10" s="47" customFormat="1" ht="18" customHeight="1" x14ac:dyDescent="0.25">
      <c r="A185" s="321"/>
      <c r="B185" s="33"/>
      <c r="C185" s="325"/>
      <c r="D185" s="330" t="s">
        <v>283</v>
      </c>
      <c r="E185" s="324"/>
      <c r="F185" s="79"/>
      <c r="G185" s="62"/>
      <c r="H185" s="51"/>
      <c r="I185" s="63"/>
    </row>
    <row r="186" spans="1:10" s="47" customFormat="1" ht="18" customHeight="1" x14ac:dyDescent="0.25">
      <c r="A186" s="22">
        <v>45142</v>
      </c>
      <c r="B186" s="15" t="s">
        <v>193</v>
      </c>
      <c r="C186" s="15" t="s">
        <v>286</v>
      </c>
      <c r="D186" s="210" t="s">
        <v>568</v>
      </c>
      <c r="E186" s="211" t="s">
        <v>356</v>
      </c>
      <c r="F186" s="331">
        <v>713.10501900000008</v>
      </c>
      <c r="G186" s="64">
        <v>15</v>
      </c>
      <c r="H186" s="2"/>
      <c r="I186" s="65">
        <v>10696.58</v>
      </c>
    </row>
    <row r="187" spans="1:10" s="47" customFormat="1" ht="18" customHeight="1" x14ac:dyDescent="0.25">
      <c r="A187" s="22">
        <v>45155</v>
      </c>
      <c r="B187" s="15" t="s">
        <v>193</v>
      </c>
      <c r="C187" s="15" t="s">
        <v>286</v>
      </c>
      <c r="D187" s="210" t="s">
        <v>149</v>
      </c>
      <c r="E187" s="211" t="s">
        <v>393</v>
      </c>
      <c r="F187" s="54">
        <v>16.364312996365395</v>
      </c>
      <c r="G187" s="64">
        <v>2010</v>
      </c>
      <c r="H187" s="2"/>
      <c r="I187" s="65">
        <v>32892.269999999997</v>
      </c>
    </row>
    <row r="188" spans="1:10" s="47" customFormat="1" ht="27.6" x14ac:dyDescent="0.25">
      <c r="A188" s="22">
        <v>45033</v>
      </c>
      <c r="B188" s="15" t="s">
        <v>193</v>
      </c>
      <c r="C188" s="15" t="s">
        <v>286</v>
      </c>
      <c r="D188" s="210" t="s">
        <v>394</v>
      </c>
      <c r="E188" s="211" t="s">
        <v>353</v>
      </c>
      <c r="F188" s="54">
        <v>184.48850256011701</v>
      </c>
      <c r="G188" s="64">
        <v>158</v>
      </c>
      <c r="H188" s="2"/>
      <c r="I188" s="65">
        <v>29149.18</v>
      </c>
    </row>
    <row r="189" spans="1:10" s="47" customFormat="1" ht="18" customHeight="1" x14ac:dyDescent="0.25">
      <c r="A189" s="321"/>
      <c r="B189" s="33"/>
      <c r="C189" s="325"/>
      <c r="D189" s="330" t="s">
        <v>284</v>
      </c>
      <c r="E189" s="324"/>
      <c r="F189" s="79"/>
      <c r="G189" s="62"/>
      <c r="H189" s="51"/>
      <c r="I189" s="63"/>
    </row>
    <row r="190" spans="1:10" s="47" customFormat="1" x14ac:dyDescent="0.25">
      <c r="A190" s="317" t="s">
        <v>575</v>
      </c>
      <c r="B190" s="13" t="s">
        <v>538</v>
      </c>
      <c r="C190" s="15" t="s">
        <v>286</v>
      </c>
      <c r="D190" s="210" t="s">
        <v>569</v>
      </c>
      <c r="E190" s="211" t="s">
        <v>224</v>
      </c>
      <c r="F190" s="54">
        <v>33879.916155555489</v>
      </c>
      <c r="G190" s="64">
        <v>18</v>
      </c>
      <c r="H190" s="2"/>
      <c r="I190" s="65">
        <v>609838.49</v>
      </c>
    </row>
    <row r="191" spans="1:10" s="47" customFormat="1" ht="28.8" x14ac:dyDescent="0.25">
      <c r="A191" s="22">
        <v>8279</v>
      </c>
      <c r="B191" s="80" t="s">
        <v>293</v>
      </c>
      <c r="C191" s="15" t="s">
        <v>286</v>
      </c>
      <c r="D191" s="210" t="s">
        <v>285</v>
      </c>
      <c r="E191" s="211" t="s">
        <v>224</v>
      </c>
      <c r="F191" s="54">
        <v>610.87</v>
      </c>
      <c r="G191" s="64">
        <v>18</v>
      </c>
      <c r="H191" s="2"/>
      <c r="I191" s="65">
        <v>10995.66</v>
      </c>
    </row>
    <row r="192" spans="1:10" s="47" customFormat="1" ht="27.6" x14ac:dyDescent="0.25">
      <c r="A192" s="22">
        <v>5605954</v>
      </c>
      <c r="B192" s="15" t="s">
        <v>206</v>
      </c>
      <c r="C192" s="15" t="s">
        <v>286</v>
      </c>
      <c r="D192" s="210" t="s">
        <v>395</v>
      </c>
      <c r="E192" s="211" t="s">
        <v>209</v>
      </c>
      <c r="F192" s="54">
        <v>747.01</v>
      </c>
      <c r="G192" s="64">
        <v>18</v>
      </c>
      <c r="H192" s="2"/>
      <c r="I192" s="65">
        <v>13446.18</v>
      </c>
      <c r="J192" s="81"/>
    </row>
    <row r="193" spans="1:11" s="47" customFormat="1" ht="18" customHeight="1" x14ac:dyDescent="0.25">
      <c r="A193" s="321"/>
      <c r="B193" s="33"/>
      <c r="C193" s="325"/>
      <c r="D193" s="25" t="s">
        <v>269</v>
      </c>
      <c r="E193" s="324"/>
      <c r="F193" s="79"/>
      <c r="G193" s="62"/>
      <c r="H193" s="51"/>
      <c r="I193" s="63"/>
    </row>
    <row r="194" spans="1:11" s="47" customFormat="1" ht="27.6" x14ac:dyDescent="0.25">
      <c r="A194" s="22">
        <v>3719529</v>
      </c>
      <c r="B194" s="15" t="s">
        <v>206</v>
      </c>
      <c r="C194" s="15" t="s">
        <v>286</v>
      </c>
      <c r="D194" s="210" t="s">
        <v>396</v>
      </c>
      <c r="E194" s="211" t="s">
        <v>367</v>
      </c>
      <c r="F194" s="54">
        <v>210.38</v>
      </c>
      <c r="G194" s="64">
        <v>56</v>
      </c>
      <c r="H194" s="2"/>
      <c r="I194" s="65">
        <v>11781.28</v>
      </c>
    </row>
    <row r="195" spans="1:11" s="47" customFormat="1" x14ac:dyDescent="0.25">
      <c r="A195" s="22">
        <v>45206</v>
      </c>
      <c r="B195" s="80" t="s">
        <v>245</v>
      </c>
      <c r="C195" s="15" t="s">
        <v>286</v>
      </c>
      <c r="D195" s="210" t="s">
        <v>573</v>
      </c>
      <c r="E195" s="211" t="s">
        <v>101</v>
      </c>
      <c r="F195" s="54">
        <v>0.89736899999999997</v>
      </c>
      <c r="G195" s="64">
        <v>91141.2</v>
      </c>
      <c r="H195" s="2">
        <v>261</v>
      </c>
      <c r="I195" s="65">
        <v>81787.289999999994</v>
      </c>
    </row>
    <row r="196" spans="1:11" s="47" customFormat="1" ht="18" customHeight="1" x14ac:dyDescent="0.25">
      <c r="A196" s="22">
        <v>3806423</v>
      </c>
      <c r="B196" s="15" t="s">
        <v>206</v>
      </c>
      <c r="C196" s="15" t="s">
        <v>286</v>
      </c>
      <c r="D196" s="210" t="s">
        <v>397</v>
      </c>
      <c r="E196" s="211" t="s">
        <v>209</v>
      </c>
      <c r="F196" s="54">
        <v>9547.64</v>
      </c>
      <c r="G196" s="64">
        <v>18</v>
      </c>
      <c r="H196" s="2"/>
      <c r="I196" s="65">
        <v>171857.52</v>
      </c>
    </row>
    <row r="197" spans="1:11" s="47" customFormat="1" ht="18" customHeight="1" x14ac:dyDescent="0.25">
      <c r="A197" s="22">
        <v>45235</v>
      </c>
      <c r="B197" s="15" t="s">
        <v>193</v>
      </c>
      <c r="C197" s="15" t="s">
        <v>286</v>
      </c>
      <c r="D197" s="210" t="s">
        <v>136</v>
      </c>
      <c r="E197" s="211" t="s">
        <v>393</v>
      </c>
      <c r="F197" s="54">
        <v>71.677081940364289</v>
      </c>
      <c r="G197" s="64">
        <v>76</v>
      </c>
      <c r="H197" s="2"/>
      <c r="I197" s="65">
        <v>5447.46</v>
      </c>
    </row>
    <row r="198" spans="1:11" s="47" customFormat="1" ht="27.6" x14ac:dyDescent="0.25">
      <c r="A198" s="22">
        <v>3806386</v>
      </c>
      <c r="B198" s="15" t="s">
        <v>206</v>
      </c>
      <c r="C198" s="15" t="s">
        <v>286</v>
      </c>
      <c r="D198" s="210" t="s">
        <v>398</v>
      </c>
      <c r="E198" s="211" t="s">
        <v>367</v>
      </c>
      <c r="F198" s="54">
        <v>733.79</v>
      </c>
      <c r="G198" s="64">
        <v>28</v>
      </c>
      <c r="H198" s="2"/>
      <c r="I198" s="65">
        <v>20546.12</v>
      </c>
    </row>
    <row r="199" spans="1:11" s="47" customFormat="1" ht="18" customHeight="1" thickBot="1" x14ac:dyDescent="0.3">
      <c r="A199" s="73"/>
      <c r="B199" s="74"/>
      <c r="C199" s="74"/>
      <c r="D199" s="74"/>
      <c r="E199" s="186"/>
      <c r="F199" s="12"/>
      <c r="G199" s="75"/>
      <c r="H199" s="76" t="s">
        <v>586</v>
      </c>
      <c r="I199" s="77">
        <v>1702119.08</v>
      </c>
      <c r="J199" s="46"/>
      <c r="K199" s="11"/>
    </row>
    <row r="200" spans="1:11" s="47" customFormat="1" ht="21" customHeight="1" x14ac:dyDescent="0.25">
      <c r="A200" s="66">
        <v>7</v>
      </c>
      <c r="B200" s="316" t="s">
        <v>218</v>
      </c>
      <c r="C200" s="67"/>
      <c r="D200" s="169" t="s">
        <v>218</v>
      </c>
      <c r="E200" s="169"/>
      <c r="F200" s="67"/>
      <c r="G200" s="67"/>
      <c r="H200" s="67"/>
      <c r="I200" s="68">
        <v>1513449.3</v>
      </c>
    </row>
    <row r="201" spans="1:11" s="47" customFormat="1" ht="18" customHeight="1" x14ac:dyDescent="0.25">
      <c r="A201" s="27"/>
      <c r="B201" s="26"/>
      <c r="C201" s="26"/>
      <c r="D201" s="25" t="s">
        <v>54</v>
      </c>
      <c r="E201" s="50"/>
      <c r="F201" s="32"/>
      <c r="G201" s="61"/>
      <c r="H201" s="62"/>
      <c r="I201" s="63"/>
    </row>
    <row r="202" spans="1:11" s="47" customFormat="1" ht="18" customHeight="1" x14ac:dyDescent="0.25">
      <c r="A202" s="71">
        <v>40818</v>
      </c>
      <c r="B202" s="15" t="s">
        <v>193</v>
      </c>
      <c r="C202" s="15" t="s">
        <v>287</v>
      </c>
      <c r="D202" s="210" t="s">
        <v>399</v>
      </c>
      <c r="E202" s="211" t="s">
        <v>353</v>
      </c>
      <c r="F202" s="54">
        <v>25.107843923385165</v>
      </c>
      <c r="G202" s="64">
        <v>3962.5453349999993</v>
      </c>
      <c r="H202" s="64"/>
      <c r="I202" s="65">
        <v>99491.09</v>
      </c>
    </row>
    <row r="203" spans="1:11" s="47" customFormat="1" ht="18" customHeight="1" x14ac:dyDescent="0.25">
      <c r="A203" s="71">
        <v>40825</v>
      </c>
      <c r="B203" s="15" t="s">
        <v>193</v>
      </c>
      <c r="C203" s="15" t="s">
        <v>287</v>
      </c>
      <c r="D203" s="210" t="s">
        <v>400</v>
      </c>
      <c r="E203" s="211" t="s">
        <v>353</v>
      </c>
      <c r="F203" s="54">
        <v>136.43882578390387</v>
      </c>
      <c r="G203" s="64">
        <v>672.33469164078838</v>
      </c>
      <c r="H203" s="64"/>
      <c r="I203" s="65">
        <v>91731.92</v>
      </c>
    </row>
    <row r="204" spans="1:11" s="47" customFormat="1" ht="18" customHeight="1" x14ac:dyDescent="0.25">
      <c r="A204" s="71">
        <v>40853</v>
      </c>
      <c r="B204" s="15" t="s">
        <v>193</v>
      </c>
      <c r="C204" s="15" t="s">
        <v>287</v>
      </c>
      <c r="D204" s="210" t="s">
        <v>121</v>
      </c>
      <c r="E204" s="211" t="s">
        <v>353</v>
      </c>
      <c r="F204" s="54">
        <v>774.96497922131869</v>
      </c>
      <c r="G204" s="64">
        <v>51.379502921112397</v>
      </c>
      <c r="H204" s="64"/>
      <c r="I204" s="65">
        <v>39817.699999999997</v>
      </c>
    </row>
    <row r="205" spans="1:11" s="47" customFormat="1" ht="18" customHeight="1" x14ac:dyDescent="0.25">
      <c r="A205" s="71">
        <v>40856</v>
      </c>
      <c r="B205" s="15" t="s">
        <v>193</v>
      </c>
      <c r="C205" s="15" t="s">
        <v>287</v>
      </c>
      <c r="D205" s="210" t="s">
        <v>122</v>
      </c>
      <c r="E205" s="211" t="s">
        <v>353</v>
      </c>
      <c r="F205" s="54">
        <v>1443.6364426957541</v>
      </c>
      <c r="G205" s="64">
        <v>57.780999999999999</v>
      </c>
      <c r="H205" s="64"/>
      <c r="I205" s="65">
        <v>83413.31</v>
      </c>
    </row>
    <row r="206" spans="1:11" s="47" customFormat="1" ht="18" customHeight="1" x14ac:dyDescent="0.25">
      <c r="A206" s="71">
        <v>40835</v>
      </c>
      <c r="B206" s="15" t="s">
        <v>193</v>
      </c>
      <c r="C206" s="15" t="s">
        <v>287</v>
      </c>
      <c r="D206" s="210" t="s">
        <v>120</v>
      </c>
      <c r="E206" s="211" t="s">
        <v>224</v>
      </c>
      <c r="F206" s="54">
        <v>48.009933453817609</v>
      </c>
      <c r="G206" s="64">
        <v>2291</v>
      </c>
      <c r="H206" s="64"/>
      <c r="I206" s="65">
        <v>109990.76</v>
      </c>
    </row>
    <row r="207" spans="1:11" s="47" customFormat="1" ht="18" customHeight="1" x14ac:dyDescent="0.25">
      <c r="A207" s="71">
        <v>40830</v>
      </c>
      <c r="B207" s="15" t="s">
        <v>193</v>
      </c>
      <c r="C207" s="15" t="s">
        <v>287</v>
      </c>
      <c r="D207" s="210" t="s">
        <v>119</v>
      </c>
      <c r="E207" s="211" t="s">
        <v>224</v>
      </c>
      <c r="F207" s="54">
        <v>45.824050722062672</v>
      </c>
      <c r="G207" s="64">
        <v>556</v>
      </c>
      <c r="H207" s="64"/>
      <c r="I207" s="65">
        <v>25478.17</v>
      </c>
    </row>
    <row r="208" spans="1:11" s="47" customFormat="1" ht="18" customHeight="1" x14ac:dyDescent="0.25">
      <c r="A208" s="27"/>
      <c r="B208" s="26"/>
      <c r="C208" s="26"/>
      <c r="D208" s="25" t="s">
        <v>9</v>
      </c>
      <c r="E208" s="50"/>
      <c r="F208" s="32"/>
      <c r="G208" s="61"/>
      <c r="H208" s="62"/>
      <c r="I208" s="63"/>
    </row>
    <row r="209" spans="1:14" s="47" customFormat="1" ht="18" customHeight="1" x14ac:dyDescent="0.25">
      <c r="A209" s="71">
        <v>40890</v>
      </c>
      <c r="B209" s="15" t="s">
        <v>193</v>
      </c>
      <c r="C209" s="15" t="s">
        <v>51</v>
      </c>
      <c r="D209" s="210" t="s">
        <v>490</v>
      </c>
      <c r="E209" s="211" t="s">
        <v>353</v>
      </c>
      <c r="F209" s="54">
        <v>7.95</v>
      </c>
      <c r="G209" s="64">
        <v>37528.53</v>
      </c>
      <c r="H209" s="64"/>
      <c r="I209" s="65">
        <v>298351.81</v>
      </c>
    </row>
    <row r="210" spans="1:14" s="47" customFormat="1" ht="18" customHeight="1" x14ac:dyDescent="0.25">
      <c r="A210" s="71">
        <v>40880</v>
      </c>
      <c r="B210" s="15" t="s">
        <v>193</v>
      </c>
      <c r="C210" s="15" t="s">
        <v>51</v>
      </c>
      <c r="D210" s="210" t="s">
        <v>491</v>
      </c>
      <c r="E210" s="211" t="s">
        <v>353</v>
      </c>
      <c r="F210" s="54">
        <v>0.82</v>
      </c>
      <c r="G210" s="64">
        <v>37528.53</v>
      </c>
      <c r="H210" s="64"/>
      <c r="I210" s="65">
        <v>30773.39</v>
      </c>
    </row>
    <row r="211" spans="1:14" s="47" customFormat="1" ht="18" customHeight="1" x14ac:dyDescent="0.25">
      <c r="A211" s="71">
        <v>40810</v>
      </c>
      <c r="B211" s="15" t="s">
        <v>193</v>
      </c>
      <c r="C211" s="15" t="s">
        <v>51</v>
      </c>
      <c r="D211" s="210" t="s">
        <v>117</v>
      </c>
      <c r="E211" s="211" t="s">
        <v>115</v>
      </c>
      <c r="F211" s="54">
        <v>389.0573187605828</v>
      </c>
      <c r="G211" s="64">
        <v>618</v>
      </c>
      <c r="H211" s="64"/>
      <c r="I211" s="65">
        <v>240437.42</v>
      </c>
    </row>
    <row r="212" spans="1:14" s="47" customFormat="1" ht="18" customHeight="1" x14ac:dyDescent="0.3">
      <c r="A212" s="22">
        <v>40811</v>
      </c>
      <c r="B212" s="15" t="s">
        <v>193</v>
      </c>
      <c r="C212" s="15" t="s">
        <v>52</v>
      </c>
      <c r="D212" s="210" t="s">
        <v>118</v>
      </c>
      <c r="E212" s="211" t="s">
        <v>115</v>
      </c>
      <c r="F212" s="54">
        <v>462.67188766772995</v>
      </c>
      <c r="G212" s="64">
        <v>192</v>
      </c>
      <c r="H212" s="64"/>
      <c r="I212" s="65">
        <v>88833</v>
      </c>
      <c r="K212" s="82"/>
      <c r="L212" s="83"/>
      <c r="M212" s="84"/>
      <c r="N212" s="82"/>
    </row>
    <row r="213" spans="1:14" s="47" customFormat="1" ht="18" customHeight="1" x14ac:dyDescent="0.3">
      <c r="A213" s="22">
        <v>40885</v>
      </c>
      <c r="B213" s="15" t="s">
        <v>193</v>
      </c>
      <c r="C213" s="15" t="s">
        <v>288</v>
      </c>
      <c r="D213" s="210" t="s">
        <v>494</v>
      </c>
      <c r="E213" s="211" t="s">
        <v>353</v>
      </c>
      <c r="F213" s="54">
        <v>14.193597</v>
      </c>
      <c r="G213" s="64">
        <v>13028.34</v>
      </c>
      <c r="H213" s="64"/>
      <c r="I213" s="65">
        <v>184919.01</v>
      </c>
      <c r="K213" s="82"/>
      <c r="L213" s="83"/>
      <c r="M213" s="84"/>
      <c r="N213" s="82"/>
    </row>
    <row r="214" spans="1:14" s="47" customFormat="1" ht="18" customHeight="1" x14ac:dyDescent="0.25">
      <c r="A214" s="71">
        <v>40804</v>
      </c>
      <c r="B214" s="15" t="s">
        <v>193</v>
      </c>
      <c r="C214" s="15" t="s">
        <v>288</v>
      </c>
      <c r="D214" s="210" t="s">
        <v>116</v>
      </c>
      <c r="E214" s="211" t="s">
        <v>115</v>
      </c>
      <c r="F214" s="54">
        <v>7.2134130147913051</v>
      </c>
      <c r="G214" s="64">
        <v>5343.44</v>
      </c>
      <c r="H214" s="64"/>
      <c r="I214" s="65">
        <v>38544.44</v>
      </c>
    </row>
    <row r="215" spans="1:14" s="47" customFormat="1" ht="18" customHeight="1" x14ac:dyDescent="0.3">
      <c r="A215" s="22">
        <v>40800</v>
      </c>
      <c r="B215" s="15" t="s">
        <v>193</v>
      </c>
      <c r="C215" s="15" t="s">
        <v>288</v>
      </c>
      <c r="D215" s="210" t="s">
        <v>53</v>
      </c>
      <c r="E215" s="211" t="s">
        <v>115</v>
      </c>
      <c r="F215" s="54">
        <v>22.633822104262528</v>
      </c>
      <c r="G215" s="64">
        <v>7620</v>
      </c>
      <c r="H215" s="64"/>
      <c r="I215" s="65">
        <v>172469.72</v>
      </c>
      <c r="K215" s="82"/>
      <c r="L215" s="83"/>
      <c r="M215" s="84"/>
      <c r="N215" s="82"/>
    </row>
    <row r="216" spans="1:14" s="47" customFormat="1" ht="18" customHeight="1" x14ac:dyDescent="0.25">
      <c r="A216" s="71">
        <v>40453</v>
      </c>
      <c r="B216" s="15" t="s">
        <v>193</v>
      </c>
      <c r="C216" s="15" t="s">
        <v>288</v>
      </c>
      <c r="D216" s="210" t="s">
        <v>140</v>
      </c>
      <c r="E216" s="211" t="s">
        <v>101</v>
      </c>
      <c r="F216" s="54">
        <v>0.90416058449863468</v>
      </c>
      <c r="G216" s="64">
        <v>7924.8</v>
      </c>
      <c r="H216" s="64">
        <v>20</v>
      </c>
      <c r="I216" s="65">
        <v>7165.29</v>
      </c>
    </row>
    <row r="217" spans="1:14" s="47" customFormat="1" ht="18" customHeight="1" x14ac:dyDescent="0.3">
      <c r="A217" s="22">
        <v>47049</v>
      </c>
      <c r="B217" s="15" t="s">
        <v>193</v>
      </c>
      <c r="C217" s="15" t="s">
        <v>288</v>
      </c>
      <c r="D217" s="210" t="s">
        <v>141</v>
      </c>
      <c r="E217" s="211" t="s">
        <v>101</v>
      </c>
      <c r="F217" s="54">
        <v>1.7685778466017248</v>
      </c>
      <c r="G217" s="64">
        <v>1149.096</v>
      </c>
      <c r="H217" s="64">
        <v>2.9</v>
      </c>
      <c r="I217" s="65">
        <v>2032.27</v>
      </c>
      <c r="K217" s="82"/>
      <c r="L217" s="83"/>
      <c r="M217" s="84"/>
      <c r="N217" s="82"/>
    </row>
    <row r="218" spans="1:14" s="47" customFormat="1" ht="18" customHeight="1" thickBot="1" x14ac:dyDescent="0.3">
      <c r="A218" s="73"/>
      <c r="B218" s="74"/>
      <c r="C218" s="74"/>
      <c r="D218" s="74"/>
      <c r="E218" s="186"/>
      <c r="F218" s="12"/>
      <c r="G218" s="75"/>
      <c r="H218" s="76" t="s">
        <v>587</v>
      </c>
      <c r="I218" s="77">
        <v>1513449.3</v>
      </c>
      <c r="J218" s="46"/>
      <c r="K218" s="11"/>
    </row>
    <row r="219" spans="1:14" s="47" customFormat="1" ht="18" customHeight="1" x14ac:dyDescent="0.25">
      <c r="A219" s="66">
        <v>8</v>
      </c>
      <c r="B219" s="316" t="s">
        <v>503</v>
      </c>
      <c r="C219" s="67"/>
      <c r="D219" s="169" t="s">
        <v>503</v>
      </c>
      <c r="E219" s="169"/>
      <c r="F219" s="67"/>
      <c r="G219" s="67"/>
      <c r="H219" s="67"/>
      <c r="I219" s="68">
        <v>717835.99</v>
      </c>
      <c r="J219" s="46"/>
      <c r="K219" s="11"/>
    </row>
    <row r="220" spans="1:14" s="47" customFormat="1" ht="18" customHeight="1" x14ac:dyDescent="0.25">
      <c r="A220" s="27"/>
      <c r="B220" s="26"/>
      <c r="C220" s="26"/>
      <c r="D220" s="25" t="s">
        <v>566</v>
      </c>
      <c r="E220" s="50"/>
      <c r="F220" s="32"/>
      <c r="G220" s="61"/>
      <c r="H220" s="62"/>
      <c r="I220" s="63"/>
      <c r="J220" s="46"/>
      <c r="K220" s="11"/>
    </row>
    <row r="221" spans="1:14" s="47" customFormat="1" x14ac:dyDescent="0.25">
      <c r="A221" s="71">
        <v>72061</v>
      </c>
      <c r="B221" s="15" t="s">
        <v>565</v>
      </c>
      <c r="C221" s="15" t="s">
        <v>567</v>
      </c>
      <c r="D221" s="210" t="s">
        <v>504</v>
      </c>
      <c r="E221" s="211" t="s">
        <v>224</v>
      </c>
      <c r="F221" s="54">
        <v>3546.81</v>
      </c>
      <c r="G221" s="64">
        <v>1</v>
      </c>
      <c r="H221" s="64"/>
      <c r="I221" s="65">
        <v>3546.81</v>
      </c>
      <c r="J221" s="46"/>
      <c r="K221" s="11"/>
    </row>
    <row r="222" spans="1:14" s="47" customFormat="1" ht="41.4" x14ac:dyDescent="0.25">
      <c r="A222" s="71" t="s">
        <v>539</v>
      </c>
      <c r="B222" s="15" t="s">
        <v>537</v>
      </c>
      <c r="C222" s="15" t="s">
        <v>567</v>
      </c>
      <c r="D222" s="210" t="s">
        <v>505</v>
      </c>
      <c r="E222" s="211" t="s">
        <v>224</v>
      </c>
      <c r="F222" s="54">
        <v>1563.83</v>
      </c>
      <c r="G222" s="64">
        <v>1</v>
      </c>
      <c r="H222" s="64"/>
      <c r="I222" s="65">
        <v>1563.83</v>
      </c>
      <c r="J222" s="46"/>
      <c r="K222" s="11"/>
    </row>
    <row r="223" spans="1:14" s="47" customFormat="1" x14ac:dyDescent="0.25">
      <c r="A223" s="71" t="s">
        <v>576</v>
      </c>
      <c r="B223" s="15" t="s">
        <v>538</v>
      </c>
      <c r="C223" s="15" t="s">
        <v>567</v>
      </c>
      <c r="D223" s="210" t="s">
        <v>506</v>
      </c>
      <c r="E223" s="211" t="s">
        <v>536</v>
      </c>
      <c r="F223" s="54">
        <v>80.489999999999995</v>
      </c>
      <c r="G223" s="64">
        <v>10.32</v>
      </c>
      <c r="H223" s="64"/>
      <c r="I223" s="65">
        <v>830.66</v>
      </c>
      <c r="J223" s="46"/>
      <c r="K223" s="11"/>
    </row>
    <row r="224" spans="1:14" s="47" customFormat="1" x14ac:dyDescent="0.25">
      <c r="A224" s="71" t="s">
        <v>540</v>
      </c>
      <c r="B224" s="15" t="s">
        <v>565</v>
      </c>
      <c r="C224" s="15" t="s">
        <v>567</v>
      </c>
      <c r="D224" s="210" t="s">
        <v>507</v>
      </c>
      <c r="E224" s="211" t="s">
        <v>224</v>
      </c>
      <c r="F224" s="54">
        <v>464.4</v>
      </c>
      <c r="G224" s="64">
        <v>4</v>
      </c>
      <c r="H224" s="64"/>
      <c r="I224" s="65">
        <v>1857.6</v>
      </c>
      <c r="J224" s="46"/>
      <c r="K224" s="11"/>
    </row>
    <row r="225" spans="1:11" s="47" customFormat="1" x14ac:dyDescent="0.25">
      <c r="A225" s="71" t="s">
        <v>541</v>
      </c>
      <c r="B225" s="15" t="s">
        <v>565</v>
      </c>
      <c r="C225" s="15" t="s">
        <v>567</v>
      </c>
      <c r="D225" s="210" t="s">
        <v>508</v>
      </c>
      <c r="E225" s="211" t="s">
        <v>224</v>
      </c>
      <c r="F225" s="54">
        <v>40.549999999999997</v>
      </c>
      <c r="G225" s="64">
        <v>6</v>
      </c>
      <c r="H225" s="64"/>
      <c r="I225" s="65">
        <v>243.3</v>
      </c>
      <c r="J225" s="46"/>
      <c r="K225" s="11"/>
    </row>
    <row r="226" spans="1:11" s="47" customFormat="1" x14ac:dyDescent="0.25">
      <c r="A226" s="71" t="s">
        <v>542</v>
      </c>
      <c r="B226" s="15" t="s">
        <v>537</v>
      </c>
      <c r="C226" s="15" t="s">
        <v>567</v>
      </c>
      <c r="D226" s="210" t="s">
        <v>509</v>
      </c>
      <c r="E226" s="211" t="s">
        <v>224</v>
      </c>
      <c r="F226" s="54">
        <v>175.94</v>
      </c>
      <c r="G226" s="64">
        <v>4</v>
      </c>
      <c r="H226" s="64"/>
      <c r="I226" s="65">
        <v>703.76</v>
      </c>
      <c r="J226" s="46"/>
      <c r="K226" s="11"/>
    </row>
    <row r="227" spans="1:11" s="47" customFormat="1" x14ac:dyDescent="0.25">
      <c r="A227" s="71" t="s">
        <v>543</v>
      </c>
      <c r="B227" s="15" t="s">
        <v>537</v>
      </c>
      <c r="C227" s="15" t="s">
        <v>567</v>
      </c>
      <c r="D227" s="332" t="s">
        <v>510</v>
      </c>
      <c r="E227" s="211" t="s">
        <v>224</v>
      </c>
      <c r="F227" s="54">
        <v>1224.6500000000001</v>
      </c>
      <c r="G227" s="64">
        <v>6</v>
      </c>
      <c r="H227" s="64"/>
      <c r="I227" s="65">
        <v>7347.9</v>
      </c>
      <c r="J227" s="46"/>
      <c r="K227" s="11"/>
    </row>
    <row r="228" spans="1:11" s="47" customFormat="1" ht="41.4" x14ac:dyDescent="0.25">
      <c r="A228" s="71" t="s">
        <v>544</v>
      </c>
      <c r="B228" s="15" t="s">
        <v>537</v>
      </c>
      <c r="C228" s="15" t="s">
        <v>567</v>
      </c>
      <c r="D228" s="210" t="s">
        <v>511</v>
      </c>
      <c r="E228" s="211" t="s">
        <v>224</v>
      </c>
      <c r="F228" s="54">
        <v>20116.39</v>
      </c>
      <c r="G228" s="64">
        <v>1</v>
      </c>
      <c r="H228" s="64"/>
      <c r="I228" s="65">
        <v>20116.39</v>
      </c>
      <c r="J228" s="46"/>
      <c r="K228" s="11"/>
    </row>
    <row r="229" spans="1:11" s="47" customFormat="1" ht="27.6" x14ac:dyDescent="0.25">
      <c r="A229" s="71" t="s">
        <v>545</v>
      </c>
      <c r="B229" s="15" t="s">
        <v>565</v>
      </c>
      <c r="C229" s="15" t="s">
        <v>567</v>
      </c>
      <c r="D229" s="210" t="s">
        <v>512</v>
      </c>
      <c r="E229" s="211" t="s">
        <v>224</v>
      </c>
      <c r="F229" s="54">
        <v>417.51</v>
      </c>
      <c r="G229" s="64">
        <v>3</v>
      </c>
      <c r="H229" s="64"/>
      <c r="I229" s="65">
        <v>1252.53</v>
      </c>
      <c r="J229" s="46"/>
      <c r="K229" s="11"/>
    </row>
    <row r="230" spans="1:11" s="47" customFormat="1" x14ac:dyDescent="0.25">
      <c r="A230" s="71" t="s">
        <v>546</v>
      </c>
      <c r="B230" s="15" t="s">
        <v>565</v>
      </c>
      <c r="C230" s="15" t="s">
        <v>567</v>
      </c>
      <c r="D230" s="210" t="s">
        <v>513</v>
      </c>
      <c r="E230" s="211" t="s">
        <v>224</v>
      </c>
      <c r="F230" s="54">
        <v>42.92</v>
      </c>
      <c r="G230" s="64">
        <v>6</v>
      </c>
      <c r="H230" s="64"/>
      <c r="I230" s="65">
        <v>257.52</v>
      </c>
      <c r="J230" s="46"/>
      <c r="K230" s="11"/>
    </row>
    <row r="231" spans="1:11" s="47" customFormat="1" x14ac:dyDescent="0.25">
      <c r="A231" s="22" t="s">
        <v>577</v>
      </c>
      <c r="B231" s="15" t="s">
        <v>538</v>
      </c>
      <c r="C231" s="15" t="s">
        <v>567</v>
      </c>
      <c r="D231" s="210" t="s">
        <v>514</v>
      </c>
      <c r="E231" s="211" t="s">
        <v>224</v>
      </c>
      <c r="F231" s="54">
        <v>17.989999999999998</v>
      </c>
      <c r="G231" s="64">
        <v>10</v>
      </c>
      <c r="H231" s="64"/>
      <c r="I231" s="65">
        <v>179.9</v>
      </c>
      <c r="J231" s="46"/>
      <c r="K231" s="11"/>
    </row>
    <row r="232" spans="1:11" s="47" customFormat="1" x14ac:dyDescent="0.25">
      <c r="A232" s="22" t="s">
        <v>578</v>
      </c>
      <c r="B232" s="15" t="s">
        <v>538</v>
      </c>
      <c r="C232" s="15" t="s">
        <v>567</v>
      </c>
      <c r="D232" s="210" t="s">
        <v>515</v>
      </c>
      <c r="E232" s="211" t="s">
        <v>224</v>
      </c>
      <c r="F232" s="54">
        <v>44.02</v>
      </c>
      <c r="G232" s="64">
        <v>6</v>
      </c>
      <c r="H232" s="64"/>
      <c r="I232" s="65">
        <v>264.12</v>
      </c>
      <c r="J232" s="46"/>
      <c r="K232" s="11"/>
    </row>
    <row r="233" spans="1:11" s="47" customFormat="1" x14ac:dyDescent="0.25">
      <c r="A233" s="71" t="s">
        <v>547</v>
      </c>
      <c r="B233" s="15" t="s">
        <v>565</v>
      </c>
      <c r="C233" s="15" t="s">
        <v>567</v>
      </c>
      <c r="D233" s="210" t="s">
        <v>516</v>
      </c>
      <c r="E233" s="211" t="s">
        <v>224</v>
      </c>
      <c r="F233" s="54">
        <v>438.99</v>
      </c>
      <c r="G233" s="64">
        <v>1</v>
      </c>
      <c r="H233" s="64"/>
      <c r="I233" s="65">
        <v>438.99</v>
      </c>
      <c r="J233" s="46"/>
      <c r="K233" s="11"/>
    </row>
    <row r="234" spans="1:11" s="47" customFormat="1" x14ac:dyDescent="0.25">
      <c r="A234" s="22" t="s">
        <v>548</v>
      </c>
      <c r="B234" s="15" t="s">
        <v>565</v>
      </c>
      <c r="C234" s="15" t="s">
        <v>567</v>
      </c>
      <c r="D234" s="210" t="s">
        <v>517</v>
      </c>
      <c r="E234" s="211" t="s">
        <v>224</v>
      </c>
      <c r="F234" s="54">
        <v>1191.57</v>
      </c>
      <c r="G234" s="64">
        <v>47</v>
      </c>
      <c r="H234" s="64"/>
      <c r="I234" s="65">
        <v>56003.79</v>
      </c>
      <c r="J234" s="46"/>
      <c r="K234" s="11"/>
    </row>
    <row r="235" spans="1:11" s="47" customFormat="1" x14ac:dyDescent="0.25">
      <c r="A235" s="71" t="s">
        <v>549</v>
      </c>
      <c r="B235" s="15" t="s">
        <v>565</v>
      </c>
      <c r="C235" s="15" t="s">
        <v>567</v>
      </c>
      <c r="D235" s="210" t="s">
        <v>518</v>
      </c>
      <c r="E235" s="211" t="s">
        <v>367</v>
      </c>
      <c r="F235" s="54">
        <v>98.59</v>
      </c>
      <c r="G235" s="64">
        <v>12</v>
      </c>
      <c r="H235" s="64"/>
      <c r="I235" s="65">
        <v>1183.08</v>
      </c>
      <c r="J235" s="46"/>
      <c r="K235" s="11"/>
    </row>
    <row r="236" spans="1:11" s="47" customFormat="1" x14ac:dyDescent="0.25">
      <c r="A236" s="22" t="s">
        <v>550</v>
      </c>
      <c r="B236" s="15" t="s">
        <v>565</v>
      </c>
      <c r="C236" s="15" t="s">
        <v>567</v>
      </c>
      <c r="D236" s="210" t="s">
        <v>519</v>
      </c>
      <c r="E236" s="211" t="s">
        <v>224</v>
      </c>
      <c r="F236" s="54">
        <v>63.83</v>
      </c>
      <c r="G236" s="64">
        <v>1</v>
      </c>
      <c r="H236" s="64"/>
      <c r="I236" s="65">
        <v>63.83</v>
      </c>
      <c r="J236" s="46"/>
      <c r="K236" s="11"/>
    </row>
    <row r="237" spans="1:11" s="47" customFormat="1" x14ac:dyDescent="0.25">
      <c r="A237" s="71" t="s">
        <v>551</v>
      </c>
      <c r="B237" s="15" t="s">
        <v>565</v>
      </c>
      <c r="C237" s="15" t="s">
        <v>567</v>
      </c>
      <c r="D237" s="333" t="s">
        <v>520</v>
      </c>
      <c r="E237" s="211" t="s">
        <v>224</v>
      </c>
      <c r="F237" s="54">
        <v>67.040000000000006</v>
      </c>
      <c r="G237" s="64">
        <v>1</v>
      </c>
      <c r="H237" s="64"/>
      <c r="I237" s="65">
        <v>67.040000000000006</v>
      </c>
      <c r="J237" s="46"/>
      <c r="K237" s="11"/>
    </row>
    <row r="238" spans="1:11" s="47" customFormat="1" x14ac:dyDescent="0.25">
      <c r="A238" s="71" t="s">
        <v>552</v>
      </c>
      <c r="B238" s="15" t="s">
        <v>565</v>
      </c>
      <c r="C238" s="15" t="s">
        <v>567</v>
      </c>
      <c r="D238" s="333" t="s">
        <v>521</v>
      </c>
      <c r="E238" s="211" t="s">
        <v>536</v>
      </c>
      <c r="F238" s="54">
        <v>78.48</v>
      </c>
      <c r="G238" s="64">
        <v>2</v>
      </c>
      <c r="H238" s="64"/>
      <c r="I238" s="65">
        <v>156.96</v>
      </c>
      <c r="J238" s="46"/>
      <c r="K238" s="11"/>
    </row>
    <row r="239" spans="1:11" s="47" customFormat="1" x14ac:dyDescent="0.25">
      <c r="A239" s="71" t="s">
        <v>553</v>
      </c>
      <c r="B239" s="15" t="s">
        <v>565</v>
      </c>
      <c r="C239" s="15" t="s">
        <v>567</v>
      </c>
      <c r="D239" s="333" t="s">
        <v>522</v>
      </c>
      <c r="E239" s="211" t="s">
        <v>224</v>
      </c>
      <c r="F239" s="54">
        <v>225.45</v>
      </c>
      <c r="G239" s="64">
        <v>22</v>
      </c>
      <c r="H239" s="64"/>
      <c r="I239" s="65">
        <v>4959.8999999999996</v>
      </c>
      <c r="J239" s="46"/>
      <c r="K239" s="11"/>
    </row>
    <row r="240" spans="1:11" s="47" customFormat="1" x14ac:dyDescent="0.25">
      <c r="A240" s="71" t="s">
        <v>554</v>
      </c>
      <c r="B240" s="15" t="s">
        <v>565</v>
      </c>
      <c r="C240" s="15" t="s">
        <v>567</v>
      </c>
      <c r="D240" s="333" t="s">
        <v>523</v>
      </c>
      <c r="E240" s="211" t="s">
        <v>367</v>
      </c>
      <c r="F240" s="54">
        <v>68.010000000000005</v>
      </c>
      <c r="G240" s="64">
        <v>171</v>
      </c>
      <c r="H240" s="64"/>
      <c r="I240" s="65">
        <v>11629.71</v>
      </c>
      <c r="J240" s="46"/>
      <c r="K240" s="11"/>
    </row>
    <row r="241" spans="1:11" s="47" customFormat="1" x14ac:dyDescent="0.25">
      <c r="A241" s="71" t="s">
        <v>555</v>
      </c>
      <c r="B241" s="15" t="s">
        <v>565</v>
      </c>
      <c r="C241" s="15" t="s">
        <v>567</v>
      </c>
      <c r="D241" s="333" t="s">
        <v>524</v>
      </c>
      <c r="E241" s="211" t="s">
        <v>224</v>
      </c>
      <c r="F241" s="54">
        <v>12.34</v>
      </c>
      <c r="G241" s="64">
        <v>50</v>
      </c>
      <c r="H241" s="64"/>
      <c r="I241" s="65">
        <v>617</v>
      </c>
      <c r="J241" s="46"/>
      <c r="K241" s="11"/>
    </row>
    <row r="242" spans="1:11" s="47" customFormat="1" x14ac:dyDescent="0.25">
      <c r="A242" s="71" t="s">
        <v>556</v>
      </c>
      <c r="B242" s="15" t="s">
        <v>565</v>
      </c>
      <c r="C242" s="15" t="s">
        <v>567</v>
      </c>
      <c r="D242" s="333" t="s">
        <v>525</v>
      </c>
      <c r="E242" s="211" t="s">
        <v>367</v>
      </c>
      <c r="F242" s="54">
        <v>18.23</v>
      </c>
      <c r="G242" s="64">
        <v>700</v>
      </c>
      <c r="H242" s="64"/>
      <c r="I242" s="65">
        <v>12761</v>
      </c>
      <c r="J242" s="46"/>
      <c r="K242" s="11"/>
    </row>
    <row r="243" spans="1:11" s="47" customFormat="1" x14ac:dyDescent="0.25">
      <c r="A243" s="71" t="s">
        <v>556</v>
      </c>
      <c r="B243" s="15" t="s">
        <v>565</v>
      </c>
      <c r="C243" s="15" t="s">
        <v>567</v>
      </c>
      <c r="D243" s="333" t="s">
        <v>525</v>
      </c>
      <c r="E243" s="211" t="s">
        <v>367</v>
      </c>
      <c r="F243" s="54">
        <v>18.23</v>
      </c>
      <c r="G243" s="64">
        <v>700</v>
      </c>
      <c r="H243" s="64"/>
      <c r="I243" s="65">
        <v>12761</v>
      </c>
      <c r="J243" s="46"/>
      <c r="K243" s="11"/>
    </row>
    <row r="244" spans="1:11" s="47" customFormat="1" x14ac:dyDescent="0.25">
      <c r="A244" s="71" t="s">
        <v>556</v>
      </c>
      <c r="B244" s="15" t="s">
        <v>565</v>
      </c>
      <c r="C244" s="15" t="s">
        <v>567</v>
      </c>
      <c r="D244" s="333" t="s">
        <v>525</v>
      </c>
      <c r="E244" s="211" t="s">
        <v>367</v>
      </c>
      <c r="F244" s="54">
        <v>18.23</v>
      </c>
      <c r="G244" s="64">
        <v>700</v>
      </c>
      <c r="H244" s="64"/>
      <c r="I244" s="65">
        <v>12761</v>
      </c>
      <c r="J244" s="46"/>
      <c r="K244" s="11"/>
    </row>
    <row r="245" spans="1:11" s="47" customFormat="1" x14ac:dyDescent="0.25">
      <c r="A245" s="71" t="s">
        <v>556</v>
      </c>
      <c r="B245" s="15" t="s">
        <v>565</v>
      </c>
      <c r="C245" s="15" t="s">
        <v>567</v>
      </c>
      <c r="D245" s="333" t="s">
        <v>525</v>
      </c>
      <c r="E245" s="211" t="s">
        <v>367</v>
      </c>
      <c r="F245" s="54">
        <v>18.23</v>
      </c>
      <c r="G245" s="64">
        <v>2100</v>
      </c>
      <c r="H245" s="64"/>
      <c r="I245" s="65">
        <v>38283</v>
      </c>
      <c r="J245" s="46"/>
      <c r="K245" s="11"/>
    </row>
    <row r="246" spans="1:11" s="47" customFormat="1" ht="27.6" x14ac:dyDescent="0.25">
      <c r="A246" s="71" t="s">
        <v>557</v>
      </c>
      <c r="B246" s="15" t="s">
        <v>537</v>
      </c>
      <c r="C246" s="15" t="s">
        <v>567</v>
      </c>
      <c r="D246" s="333" t="s">
        <v>526</v>
      </c>
      <c r="E246" s="211" t="s">
        <v>224</v>
      </c>
      <c r="F246" s="54">
        <v>20.079999999999998</v>
      </c>
      <c r="G246" s="64">
        <v>94</v>
      </c>
      <c r="H246" s="64"/>
      <c r="I246" s="65">
        <v>1887.52</v>
      </c>
      <c r="J246" s="46"/>
      <c r="K246" s="11"/>
    </row>
    <row r="247" spans="1:11" s="47" customFormat="1" x14ac:dyDescent="0.25">
      <c r="A247" s="71" t="s">
        <v>558</v>
      </c>
      <c r="B247" s="15" t="s">
        <v>565</v>
      </c>
      <c r="C247" s="15" t="s">
        <v>567</v>
      </c>
      <c r="D247" s="333" t="s">
        <v>527</v>
      </c>
      <c r="E247" s="211" t="s">
        <v>224</v>
      </c>
      <c r="F247" s="54">
        <v>1.55</v>
      </c>
      <c r="G247" s="64">
        <v>94</v>
      </c>
      <c r="H247" s="64"/>
      <c r="I247" s="65">
        <v>145.69999999999999</v>
      </c>
      <c r="J247" s="46"/>
      <c r="K247" s="11"/>
    </row>
    <row r="248" spans="1:11" s="47" customFormat="1" x14ac:dyDescent="0.25">
      <c r="A248" s="71" t="s">
        <v>559</v>
      </c>
      <c r="B248" s="15" t="s">
        <v>565</v>
      </c>
      <c r="C248" s="15" t="s">
        <v>567</v>
      </c>
      <c r="D248" s="333" t="s">
        <v>528</v>
      </c>
      <c r="E248" s="211" t="s">
        <v>224</v>
      </c>
      <c r="F248" s="54">
        <v>71.989999999999995</v>
      </c>
      <c r="G248" s="64">
        <v>1</v>
      </c>
      <c r="H248" s="64"/>
      <c r="I248" s="65">
        <v>71.989999999999995</v>
      </c>
      <c r="J248" s="46"/>
      <c r="K248" s="11"/>
    </row>
    <row r="249" spans="1:11" s="47" customFormat="1" x14ac:dyDescent="0.25">
      <c r="A249" s="71" t="s">
        <v>560</v>
      </c>
      <c r="B249" s="15" t="s">
        <v>565</v>
      </c>
      <c r="C249" s="15" t="s">
        <v>567</v>
      </c>
      <c r="D249" s="333" t="s">
        <v>529</v>
      </c>
      <c r="E249" s="211" t="s">
        <v>224</v>
      </c>
      <c r="F249" s="54">
        <v>384.68</v>
      </c>
      <c r="G249" s="64">
        <v>1</v>
      </c>
      <c r="H249" s="64"/>
      <c r="I249" s="65">
        <v>384.68</v>
      </c>
      <c r="J249" s="46"/>
      <c r="K249" s="11"/>
    </row>
    <row r="250" spans="1:11" s="47" customFormat="1" x14ac:dyDescent="0.25">
      <c r="A250" s="71" t="s">
        <v>561</v>
      </c>
      <c r="B250" s="15" t="s">
        <v>565</v>
      </c>
      <c r="C250" s="15" t="s">
        <v>567</v>
      </c>
      <c r="D250" s="333" t="s">
        <v>530</v>
      </c>
      <c r="E250" s="211" t="s">
        <v>224</v>
      </c>
      <c r="F250" s="54">
        <v>38.46</v>
      </c>
      <c r="G250" s="64">
        <v>20</v>
      </c>
      <c r="H250" s="64"/>
      <c r="I250" s="65">
        <v>769.2</v>
      </c>
      <c r="J250" s="46"/>
      <c r="K250" s="11"/>
    </row>
    <row r="251" spans="1:11" s="47" customFormat="1" x14ac:dyDescent="0.25">
      <c r="A251" s="71" t="s">
        <v>562</v>
      </c>
      <c r="B251" s="15" t="s">
        <v>565</v>
      </c>
      <c r="C251" s="15" t="s">
        <v>567</v>
      </c>
      <c r="D251" s="333" t="s">
        <v>531</v>
      </c>
      <c r="E251" s="211" t="s">
        <v>367</v>
      </c>
      <c r="F251" s="54">
        <v>13.9</v>
      </c>
      <c r="G251" s="64">
        <v>1</v>
      </c>
      <c r="H251" s="64"/>
      <c r="I251" s="65">
        <v>13.9</v>
      </c>
      <c r="J251" s="46"/>
      <c r="K251" s="11"/>
    </row>
    <row r="252" spans="1:11" s="47" customFormat="1" x14ac:dyDescent="0.25">
      <c r="A252" s="71" t="s">
        <v>563</v>
      </c>
      <c r="B252" s="15" t="s">
        <v>565</v>
      </c>
      <c r="C252" s="15" t="s">
        <v>567</v>
      </c>
      <c r="D252" s="333" t="s">
        <v>532</v>
      </c>
      <c r="E252" s="211" t="s">
        <v>224</v>
      </c>
      <c r="F252" s="54">
        <v>43.54</v>
      </c>
      <c r="G252" s="64">
        <v>1</v>
      </c>
      <c r="H252" s="64"/>
      <c r="I252" s="65">
        <v>43.54</v>
      </c>
      <c r="J252" s="46"/>
      <c r="K252" s="11"/>
    </row>
    <row r="253" spans="1:11" s="47" customFormat="1" x14ac:dyDescent="0.25">
      <c r="A253" s="71" t="s">
        <v>564</v>
      </c>
      <c r="B253" s="15" t="s">
        <v>565</v>
      </c>
      <c r="C253" s="15" t="s">
        <v>567</v>
      </c>
      <c r="D253" s="333" t="s">
        <v>533</v>
      </c>
      <c r="E253" s="211" t="s">
        <v>367</v>
      </c>
      <c r="F253" s="54">
        <v>4.12</v>
      </c>
      <c r="G253" s="64">
        <v>750</v>
      </c>
      <c r="H253" s="64"/>
      <c r="I253" s="65">
        <v>3090</v>
      </c>
      <c r="J253" s="46"/>
      <c r="K253" s="11"/>
    </row>
    <row r="254" spans="1:11" s="47" customFormat="1" x14ac:dyDescent="0.25">
      <c r="A254" s="71" t="s">
        <v>579</v>
      </c>
      <c r="B254" s="15" t="s">
        <v>538</v>
      </c>
      <c r="C254" s="15" t="s">
        <v>567</v>
      </c>
      <c r="D254" s="333" t="s">
        <v>534</v>
      </c>
      <c r="E254" s="211" t="s">
        <v>224</v>
      </c>
      <c r="F254" s="54">
        <v>691.94</v>
      </c>
      <c r="G254" s="64">
        <v>48</v>
      </c>
      <c r="H254" s="64"/>
      <c r="I254" s="65">
        <v>33213.120000000003</v>
      </c>
      <c r="J254" s="46"/>
      <c r="K254" s="11"/>
    </row>
    <row r="255" spans="1:11" s="47" customFormat="1" ht="69.599999999999994" thickBot="1" x14ac:dyDescent="0.3">
      <c r="A255" s="317" t="s">
        <v>580</v>
      </c>
      <c r="B255" s="13" t="s">
        <v>538</v>
      </c>
      <c r="C255" s="13" t="s">
        <v>567</v>
      </c>
      <c r="D255" s="334" t="s">
        <v>535</v>
      </c>
      <c r="E255" s="335" t="s">
        <v>224</v>
      </c>
      <c r="F255" s="183">
        <v>10390.76</v>
      </c>
      <c r="G255" s="320">
        <v>47</v>
      </c>
      <c r="H255" s="320"/>
      <c r="I255" s="336">
        <v>488365.72</v>
      </c>
      <c r="J255" s="46"/>
      <c r="K255" s="11"/>
    </row>
    <row r="256" spans="1:11" s="47" customFormat="1" ht="14.4" thickBot="1" x14ac:dyDescent="0.3">
      <c r="A256" s="337"/>
      <c r="B256" s="338"/>
      <c r="C256" s="338"/>
      <c r="D256" s="338"/>
      <c r="E256" s="339"/>
      <c r="F256" s="184"/>
      <c r="G256" s="340"/>
      <c r="H256" s="341" t="s">
        <v>588</v>
      </c>
      <c r="I256" s="342">
        <v>717835.99</v>
      </c>
      <c r="J256" s="46"/>
      <c r="K256" s="11"/>
    </row>
    <row r="257" spans="1:13" s="47" customFormat="1" ht="18" customHeight="1" x14ac:dyDescent="0.25">
      <c r="A257" s="255" t="s">
        <v>11</v>
      </c>
      <c r="B257" s="256"/>
      <c r="C257" s="256"/>
      <c r="D257" s="256"/>
      <c r="E257" s="256"/>
      <c r="F257" s="256"/>
      <c r="G257" s="256"/>
      <c r="H257" s="256"/>
      <c r="I257" s="257"/>
    </row>
    <row r="258" spans="1:13" s="47" customFormat="1" ht="18" customHeight="1" x14ac:dyDescent="0.3">
      <c r="A258" s="258" t="s">
        <v>0</v>
      </c>
      <c r="B258" s="259"/>
      <c r="C258" s="260" t="s">
        <v>1</v>
      </c>
      <c r="D258" s="261"/>
      <c r="E258" s="261"/>
      <c r="F258" s="261"/>
      <c r="G258" s="259"/>
      <c r="H258" s="143" t="s">
        <v>18</v>
      </c>
      <c r="I258" s="144" t="s">
        <v>12</v>
      </c>
      <c r="L258" s="29"/>
      <c r="M258" s="29"/>
    </row>
    <row r="259" spans="1:13" s="47" customFormat="1" ht="20.100000000000001" customHeight="1" x14ac:dyDescent="0.3">
      <c r="A259" s="247">
        <v>1</v>
      </c>
      <c r="B259" s="248"/>
      <c r="C259" s="343" t="s">
        <v>296</v>
      </c>
      <c r="D259" s="344"/>
      <c r="E259" s="344"/>
      <c r="F259" s="344"/>
      <c r="G259" s="248"/>
      <c r="H259" s="85">
        <v>2.2887771105463074E-2</v>
      </c>
      <c r="I259" s="145">
        <v>580234.4</v>
      </c>
      <c r="L259" s="29"/>
      <c r="M259" s="29"/>
    </row>
    <row r="260" spans="1:13" s="47" customFormat="1" ht="20.100000000000001" customHeight="1" x14ac:dyDescent="0.3">
      <c r="A260" s="247">
        <v>2</v>
      </c>
      <c r="B260" s="248"/>
      <c r="C260" s="343" t="s">
        <v>6</v>
      </c>
      <c r="D260" s="344"/>
      <c r="E260" s="344"/>
      <c r="F260" s="344"/>
      <c r="G260" s="248"/>
      <c r="H260" s="85">
        <v>0.2050735938810028</v>
      </c>
      <c r="I260" s="145">
        <v>5198879.0500000007</v>
      </c>
      <c r="L260" s="29"/>
      <c r="M260" s="29"/>
    </row>
    <row r="261" spans="1:13" s="47" customFormat="1" ht="20.100000000000001" customHeight="1" x14ac:dyDescent="0.3">
      <c r="A261" s="247">
        <v>3</v>
      </c>
      <c r="B261" s="248"/>
      <c r="C261" s="343" t="s">
        <v>7</v>
      </c>
      <c r="D261" s="344"/>
      <c r="E261" s="344"/>
      <c r="F261" s="344"/>
      <c r="G261" s="248"/>
      <c r="H261" s="85">
        <v>0.38967962063747091</v>
      </c>
      <c r="I261" s="145">
        <v>9878878.9800000023</v>
      </c>
      <c r="L261" s="29"/>
      <c r="M261" s="29"/>
    </row>
    <row r="262" spans="1:13" s="47" customFormat="1" ht="20.100000000000001" customHeight="1" x14ac:dyDescent="0.3">
      <c r="A262" s="247">
        <v>4</v>
      </c>
      <c r="B262" s="248"/>
      <c r="C262" s="343" t="s">
        <v>8</v>
      </c>
      <c r="D262" s="344"/>
      <c r="E262" s="344"/>
      <c r="F262" s="344"/>
      <c r="G262" s="248"/>
      <c r="H262" s="85">
        <v>0.1220238530039213</v>
      </c>
      <c r="I262" s="145">
        <v>3093461.4299999997</v>
      </c>
      <c r="L262" s="29"/>
      <c r="M262" s="29"/>
    </row>
    <row r="263" spans="1:13" s="47" customFormat="1" ht="20.100000000000001" customHeight="1" x14ac:dyDescent="0.3">
      <c r="A263" s="247">
        <v>5</v>
      </c>
      <c r="B263" s="248"/>
      <c r="C263" s="343" t="s">
        <v>123</v>
      </c>
      <c r="D263" s="344"/>
      <c r="E263" s="344"/>
      <c r="F263" s="344"/>
      <c r="G263" s="248"/>
      <c r="H263" s="85">
        <v>3.7130275782078587E-2</v>
      </c>
      <c r="I263" s="145">
        <v>941300.19</v>
      </c>
      <c r="L263" s="29"/>
      <c r="M263" s="29"/>
    </row>
    <row r="264" spans="1:13" s="47" customFormat="1" ht="20.100000000000001" customHeight="1" x14ac:dyDescent="0.3">
      <c r="A264" s="247">
        <v>6</v>
      </c>
      <c r="B264" s="248"/>
      <c r="C264" s="343" t="s">
        <v>233</v>
      </c>
      <c r="D264" s="344"/>
      <c r="E264" s="344"/>
      <c r="F264" s="344"/>
      <c r="G264" s="248"/>
      <c r="H264" s="85">
        <v>6.7141334428433383E-2</v>
      </c>
      <c r="I264" s="145">
        <v>1702119.08</v>
      </c>
      <c r="L264" s="29"/>
      <c r="M264" s="29"/>
    </row>
    <row r="265" spans="1:13" s="47" customFormat="1" ht="20.100000000000001" customHeight="1" x14ac:dyDescent="0.3">
      <c r="A265" s="247">
        <v>7</v>
      </c>
      <c r="B265" s="248"/>
      <c r="C265" s="343" t="s">
        <v>218</v>
      </c>
      <c r="D265" s="344"/>
      <c r="E265" s="344"/>
      <c r="F265" s="344"/>
      <c r="G265" s="248"/>
      <c r="H265" s="85">
        <v>5.9699116698567534E-2</v>
      </c>
      <c r="I265" s="145">
        <v>1513449.3</v>
      </c>
      <c r="L265" s="29"/>
      <c r="M265" s="29"/>
    </row>
    <row r="266" spans="1:13" s="47" customFormat="1" ht="20.100000000000001" customHeight="1" x14ac:dyDescent="0.3">
      <c r="A266" s="247">
        <v>8</v>
      </c>
      <c r="B266" s="248"/>
      <c r="C266" s="343" t="s">
        <v>503</v>
      </c>
      <c r="D266" s="344"/>
      <c r="E266" s="344"/>
      <c r="F266" s="344"/>
      <c r="G266" s="248"/>
      <c r="H266" s="85">
        <v>2.8315566657860131E-2</v>
      </c>
      <c r="I266" s="145">
        <v>717835.99</v>
      </c>
      <c r="L266" s="29"/>
      <c r="M266" s="29"/>
    </row>
    <row r="267" spans="1:13" s="47" customFormat="1" ht="18" customHeight="1" x14ac:dyDescent="0.3">
      <c r="A267" s="345" t="s">
        <v>13</v>
      </c>
      <c r="B267" s="346"/>
      <c r="C267" s="346"/>
      <c r="D267" s="346"/>
      <c r="E267" s="346"/>
      <c r="F267" s="346"/>
      <c r="G267" s="346"/>
      <c r="H267" s="346"/>
      <c r="I267" s="347">
        <v>23626158.420000002</v>
      </c>
      <c r="J267" s="10"/>
      <c r="L267" s="135"/>
      <c r="M267" s="29"/>
    </row>
    <row r="268" spans="1:13" s="47" customFormat="1" ht="20.100000000000001" customHeight="1" x14ac:dyDescent="0.3">
      <c r="A268" s="348">
        <v>8</v>
      </c>
      <c r="B268" s="349"/>
      <c r="C268" s="349" t="s">
        <v>19</v>
      </c>
      <c r="D268" s="349"/>
      <c r="E268" s="349"/>
      <c r="F268" s="349"/>
      <c r="G268" s="349"/>
      <c r="H268" s="85">
        <v>3.8896785078996965E-2</v>
      </c>
      <c r="I268" s="145">
        <v>986083.46999999974</v>
      </c>
      <c r="J268" s="86"/>
      <c r="L268" s="29"/>
      <c r="M268" s="29"/>
    </row>
    <row r="269" spans="1:13" s="87" customFormat="1" ht="20.100000000000001" customHeight="1" x14ac:dyDescent="0.3">
      <c r="A269" s="348">
        <v>9</v>
      </c>
      <c r="B269" s="349"/>
      <c r="C269" s="349" t="s">
        <v>31</v>
      </c>
      <c r="D269" s="349"/>
      <c r="E269" s="349"/>
      <c r="F269" s="349"/>
      <c r="G269" s="349"/>
      <c r="H269" s="85">
        <v>2.2075871895694633E-2</v>
      </c>
      <c r="I269" s="145">
        <v>559651.71203664388</v>
      </c>
      <c r="L269" s="29"/>
      <c r="M269" s="29"/>
    </row>
    <row r="270" spans="1:13" s="47" customFormat="1" ht="20.100000000000001" customHeight="1" x14ac:dyDescent="0.3">
      <c r="A270" s="348">
        <v>10</v>
      </c>
      <c r="B270" s="349"/>
      <c r="C270" s="349" t="s">
        <v>37</v>
      </c>
      <c r="D270" s="349"/>
      <c r="E270" s="349"/>
      <c r="F270" s="349"/>
      <c r="G270" s="349"/>
      <c r="H270" s="85">
        <v>7.0762108305107464E-3</v>
      </c>
      <c r="I270" s="145">
        <v>179391.03491536048</v>
      </c>
      <c r="L270" s="29"/>
      <c r="M270" s="29"/>
    </row>
    <row r="271" spans="1:13" s="47" customFormat="1" ht="18" customHeight="1" thickBot="1" x14ac:dyDescent="0.35">
      <c r="A271" s="350" t="s">
        <v>14</v>
      </c>
      <c r="B271" s="351"/>
      <c r="C271" s="351"/>
      <c r="D271" s="351"/>
      <c r="E271" s="351"/>
      <c r="F271" s="351"/>
      <c r="G271" s="351"/>
      <c r="H271" s="351"/>
      <c r="I271" s="352">
        <v>25351284.636952005</v>
      </c>
      <c r="J271" s="10"/>
      <c r="L271" s="29"/>
      <c r="M271" s="29"/>
    </row>
    <row r="272" spans="1:13" s="29" customFormat="1" ht="18" customHeight="1" x14ac:dyDescent="0.3">
      <c r="E272" s="87"/>
      <c r="I272" s="88"/>
      <c r="J272" s="86"/>
    </row>
    <row r="273" spans="1:10" ht="18" customHeight="1" x14ac:dyDescent="0.3">
      <c r="A273" s="142"/>
      <c r="B273" s="89"/>
      <c r="C273" s="89"/>
      <c r="D273" s="47"/>
      <c r="G273" s="239"/>
      <c r="H273" s="239"/>
      <c r="I273" s="239"/>
    </row>
    <row r="274" spans="1:10" ht="18" customHeight="1" x14ac:dyDescent="0.3">
      <c r="A274" s="89"/>
      <c r="B274" s="89"/>
      <c r="C274" s="89"/>
      <c r="D274" s="47"/>
      <c r="G274" s="239"/>
      <c r="H274" s="239"/>
      <c r="I274" s="239"/>
    </row>
    <row r="275" spans="1:10" ht="18" customHeight="1" x14ac:dyDescent="0.3">
      <c r="A275" s="89"/>
      <c r="B275" s="89"/>
      <c r="C275" s="89"/>
      <c r="D275" s="47"/>
      <c r="G275" s="239"/>
      <c r="H275" s="239"/>
      <c r="I275" s="239"/>
      <c r="J275" s="170"/>
    </row>
    <row r="276" spans="1:10" ht="18" customHeight="1" x14ac:dyDescent="0.3">
      <c r="B276" s="89"/>
      <c r="C276" s="89"/>
      <c r="G276" s="239"/>
      <c r="H276" s="239"/>
      <c r="I276" s="239"/>
    </row>
    <row r="277" spans="1:10" x14ac:dyDescent="0.3">
      <c r="G277" s="239"/>
      <c r="H277" s="239"/>
      <c r="I277" s="239"/>
    </row>
  </sheetData>
  <autoFilter ref="A8:I271" xr:uid="{9118F448-78F5-4E34-8AD2-FD189325334E}"/>
  <mergeCells count="43">
    <mergeCell ref="G276:I276"/>
    <mergeCell ref="DP7:DS7"/>
    <mergeCell ref="A262:B262"/>
    <mergeCell ref="DB7:DO7"/>
    <mergeCell ref="CN7:DA7"/>
    <mergeCell ref="C258:G258"/>
    <mergeCell ref="AJ7:AW7"/>
    <mergeCell ref="BL7:BY7"/>
    <mergeCell ref="BZ7:CM7"/>
    <mergeCell ref="V7:AI7"/>
    <mergeCell ref="AX7:BK7"/>
    <mergeCell ref="A257:I257"/>
    <mergeCell ref="A258:B258"/>
    <mergeCell ref="G273:I274"/>
    <mergeCell ref="G275:I275"/>
    <mergeCell ref="A269:B269"/>
    <mergeCell ref="A264:B264"/>
    <mergeCell ref="C264:G264"/>
    <mergeCell ref="A268:B268"/>
    <mergeCell ref="A270:B270"/>
    <mergeCell ref="A271:H271"/>
    <mergeCell ref="A267:H267"/>
    <mergeCell ref="C268:G268"/>
    <mergeCell ref="C269:G269"/>
    <mergeCell ref="C270:G270"/>
    <mergeCell ref="A266:B266"/>
    <mergeCell ref="C266:G266"/>
    <mergeCell ref="G277:I277"/>
    <mergeCell ref="A1:I1"/>
    <mergeCell ref="A2:I2"/>
    <mergeCell ref="A3:I3"/>
    <mergeCell ref="A7:I7"/>
    <mergeCell ref="C262:G262"/>
    <mergeCell ref="A259:B259"/>
    <mergeCell ref="A260:B260"/>
    <mergeCell ref="A261:B261"/>
    <mergeCell ref="C259:G259"/>
    <mergeCell ref="C260:G260"/>
    <mergeCell ref="C261:G261"/>
    <mergeCell ref="A265:B265"/>
    <mergeCell ref="C265:G265"/>
    <mergeCell ref="A263:B263"/>
    <mergeCell ref="C263:G263"/>
  </mergeCells>
  <phoneticPr fontId="22" type="noConversion"/>
  <printOptions horizontalCentered="1"/>
  <pageMargins left="0.39370078740157483" right="0.39370078740157483" top="0.39370078740157483" bottom="4.45" header="0" footer="0"/>
  <pageSetup paperSize="9" scale="5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10A4-95AB-43C4-AF71-6D4589F68843}">
  <sheetPr>
    <tabColor theme="6" tint="-0.249977111117893"/>
  </sheetPr>
  <dimension ref="A1:DW166"/>
  <sheetViews>
    <sheetView showGridLines="0" defaultGridColor="0" topLeftCell="C84" colorId="23" zoomScale="80" zoomScaleNormal="80" zoomScaleSheetLayoutView="90" workbookViewId="0">
      <selection activeCell="H111" sqref="H111"/>
    </sheetView>
  </sheetViews>
  <sheetFormatPr defaultColWidth="9.109375" defaultRowHeight="13.8" x14ac:dyDescent="0.3"/>
  <cols>
    <col min="1" max="3" width="15.5546875" style="91" customWidth="1"/>
    <col min="4" max="4" width="82.6640625" style="58" customWidth="1"/>
    <col min="5" max="5" width="9.5546875" style="91" bestFit="1" customWidth="1"/>
    <col min="6" max="6" width="13.33203125" style="132" customWidth="1"/>
    <col min="7" max="7" width="11.88671875" style="89" customWidth="1"/>
    <col min="8" max="8" width="13.33203125" style="89" customWidth="1"/>
    <col min="9" max="9" width="15.33203125" style="89" bestFit="1" customWidth="1"/>
    <col min="10" max="10" width="11.6640625" style="58" customWidth="1"/>
    <col min="11" max="11" width="16.5546875" style="58" customWidth="1"/>
    <col min="12" max="13" width="17" style="58" bestFit="1" customWidth="1"/>
    <col min="14" max="14" width="12.33203125" style="58" bestFit="1" customWidth="1"/>
    <col min="15" max="15" width="12.5546875" style="58" bestFit="1" customWidth="1"/>
    <col min="16" max="16" width="9.109375" style="58"/>
    <col min="17" max="17" width="13" style="58" bestFit="1" customWidth="1"/>
    <col min="18" max="16384" width="9.109375" style="58"/>
  </cols>
  <sheetData>
    <row r="1" spans="1:127" ht="22.5" customHeight="1" x14ac:dyDescent="0.3">
      <c r="A1" s="240" t="str">
        <f>ORÇAMENTO!A1</f>
        <v>PROJETO BÁSICO DE ENGENHARIA</v>
      </c>
      <c r="B1" s="241"/>
      <c r="C1" s="241"/>
      <c r="D1" s="241"/>
      <c r="E1" s="241"/>
      <c r="F1" s="241"/>
      <c r="G1" s="241"/>
      <c r="H1" s="241"/>
      <c r="I1" s="242"/>
      <c r="J1" s="102" t="s">
        <v>151</v>
      </c>
      <c r="K1" s="21">
        <v>6</v>
      </c>
      <c r="L1" s="103" t="s">
        <v>152</v>
      </c>
    </row>
    <row r="2" spans="1:127" ht="22.5" customHeight="1" x14ac:dyDescent="0.3">
      <c r="A2" s="243" t="str">
        <f>ORÇAMENTO!A2</f>
        <v>ARCO VIÁRIO DE CATALÃO</v>
      </c>
      <c r="B2" s="244"/>
      <c r="C2" s="244"/>
      <c r="D2" s="244"/>
      <c r="E2" s="244"/>
      <c r="F2" s="244"/>
      <c r="G2" s="244"/>
      <c r="H2" s="244"/>
      <c r="I2" s="245"/>
      <c r="K2" s="58">
        <v>6</v>
      </c>
      <c r="L2" s="58" t="s">
        <v>242</v>
      </c>
    </row>
    <row r="3" spans="1:127" ht="22.5" customHeight="1" x14ac:dyDescent="0.3">
      <c r="A3" s="243" t="s">
        <v>10</v>
      </c>
      <c r="B3" s="244"/>
      <c r="C3" s="244"/>
      <c r="D3" s="244"/>
      <c r="E3" s="244"/>
      <c r="F3" s="244"/>
      <c r="G3" s="244"/>
      <c r="H3" s="244"/>
      <c r="I3" s="245"/>
      <c r="J3" s="58">
        <f>ORÇAMENTO!J1</f>
        <v>5.8</v>
      </c>
      <c r="K3" s="58" t="s">
        <v>204</v>
      </c>
    </row>
    <row r="4" spans="1:127" x14ac:dyDescent="0.3">
      <c r="A4" s="163"/>
      <c r="B4" s="164"/>
      <c r="C4" s="164"/>
      <c r="D4" s="164"/>
      <c r="E4" s="164"/>
      <c r="F4" s="164"/>
      <c r="G4" s="164"/>
      <c r="H4" s="166" t="s">
        <v>349</v>
      </c>
      <c r="I4" s="165">
        <f>BDI!$K$8</f>
        <v>0.26393701048430018</v>
      </c>
    </row>
    <row r="5" spans="1:127" ht="22.5" customHeight="1" thickBot="1" x14ac:dyDescent="0.35">
      <c r="A5" s="262" t="s">
        <v>243</v>
      </c>
      <c r="B5" s="263"/>
      <c r="C5" s="263"/>
      <c r="D5" s="263"/>
      <c r="E5" s="263"/>
      <c r="F5" s="263"/>
      <c r="G5" s="263"/>
      <c r="H5" s="263"/>
      <c r="I5" s="264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</row>
    <row r="6" spans="1:127" s="47" customFormat="1" ht="29.25" customHeight="1" thickBot="1" x14ac:dyDescent="0.3">
      <c r="A6" s="19" t="s">
        <v>15</v>
      </c>
      <c r="B6" s="43" t="s">
        <v>21</v>
      </c>
      <c r="C6" s="42" t="s">
        <v>45</v>
      </c>
      <c r="D6" s="57" t="s">
        <v>1</v>
      </c>
      <c r="E6" s="57" t="s">
        <v>69</v>
      </c>
      <c r="F6" s="104" t="s">
        <v>4</v>
      </c>
      <c r="G6" s="57" t="s">
        <v>2</v>
      </c>
      <c r="H6" s="57" t="s">
        <v>3</v>
      </c>
      <c r="I6" s="41" t="s">
        <v>5</v>
      </c>
    </row>
    <row r="7" spans="1:127" s="47" customFormat="1" ht="21" customHeight="1" x14ac:dyDescent="0.25">
      <c r="A7" s="56">
        <v>8</v>
      </c>
      <c r="B7" s="17" t="s">
        <v>19</v>
      </c>
      <c r="C7" s="16"/>
      <c r="D7" s="16"/>
      <c r="E7" s="16"/>
      <c r="F7" s="16"/>
      <c r="G7" s="16"/>
      <c r="H7" s="16"/>
      <c r="I7" s="40">
        <f>I51</f>
        <v>986083.46999999974</v>
      </c>
      <c r="J7" s="105">
        <f>I7/ORÇAMENTO!I267</f>
        <v>4.1736936342781014E-2</v>
      </c>
    </row>
    <row r="8" spans="1:127" s="47" customFormat="1" ht="18" customHeight="1" x14ac:dyDescent="0.25">
      <c r="A8" s="106" t="s">
        <v>297</v>
      </c>
      <c r="B8" s="33"/>
      <c r="C8" s="33"/>
      <c r="D8" s="107" t="s">
        <v>23</v>
      </c>
      <c r="E8" s="59"/>
      <c r="F8" s="108"/>
      <c r="G8" s="8"/>
      <c r="H8" s="8"/>
      <c r="I8" s="45"/>
      <c r="K8" s="47" t="s">
        <v>216</v>
      </c>
      <c r="L8" s="47" t="s">
        <v>277</v>
      </c>
    </row>
    <row r="9" spans="1:127" s="47" customFormat="1" ht="18" customHeight="1" x14ac:dyDescent="0.25">
      <c r="A9" s="109"/>
      <c r="B9" s="110"/>
      <c r="C9" s="110"/>
      <c r="D9" s="111" t="s">
        <v>401</v>
      </c>
      <c r="E9" s="30" t="s">
        <v>402</v>
      </c>
      <c r="F9" s="112">
        <f t="shared" ref="F9:F19" si="0">ROUND(K9*(1+$I$4),2)</f>
        <v>40487.93</v>
      </c>
      <c r="G9" s="113">
        <f>L9*($K$1/$K$2)</f>
        <v>0</v>
      </c>
      <c r="H9" s="113"/>
      <c r="I9" s="114">
        <f>ROUND(G9*F9,2)</f>
        <v>0</v>
      </c>
      <c r="J9" s="1"/>
      <c r="K9" s="115">
        <v>32033.19</v>
      </c>
      <c r="L9" s="116">
        <v>0</v>
      </c>
    </row>
    <row r="10" spans="1:127" s="47" customFormat="1" ht="18" customHeight="1" x14ac:dyDescent="0.25">
      <c r="A10" s="109"/>
      <c r="B10" s="110"/>
      <c r="C10" s="110"/>
      <c r="D10" s="111" t="s">
        <v>403</v>
      </c>
      <c r="E10" s="30" t="s">
        <v>402</v>
      </c>
      <c r="F10" s="112">
        <f t="shared" si="0"/>
        <v>34447.919999999998</v>
      </c>
      <c r="G10" s="113">
        <f t="shared" ref="G10:G50" si="1">L10*($K$1/$K$2)</f>
        <v>0</v>
      </c>
      <c r="H10" s="113"/>
      <c r="I10" s="114">
        <f t="shared" ref="I10:I50" si="2">ROUND(G10*F10,2)</f>
        <v>0</v>
      </c>
      <c r="J10" s="1"/>
      <c r="K10" s="115">
        <v>27254.46</v>
      </c>
      <c r="L10" s="116">
        <v>0</v>
      </c>
    </row>
    <row r="11" spans="1:127" s="47" customFormat="1" ht="18" customHeight="1" x14ac:dyDescent="0.25">
      <c r="A11" s="39"/>
      <c r="B11" s="15"/>
      <c r="C11" s="15"/>
      <c r="D11" s="111" t="s">
        <v>404</v>
      </c>
      <c r="E11" s="30" t="s">
        <v>402</v>
      </c>
      <c r="F11" s="112">
        <f t="shared" si="0"/>
        <v>28407.919999999998</v>
      </c>
      <c r="G11" s="113">
        <v>6</v>
      </c>
      <c r="H11" s="4"/>
      <c r="I11" s="114">
        <f t="shared" si="2"/>
        <v>170447.52</v>
      </c>
      <c r="J11" s="1"/>
      <c r="K11" s="115">
        <v>22475.74</v>
      </c>
      <c r="L11" s="116">
        <v>6</v>
      </c>
    </row>
    <row r="12" spans="1:127" s="47" customFormat="1" ht="18" customHeight="1" x14ac:dyDescent="0.25">
      <c r="A12" s="39"/>
      <c r="B12" s="15"/>
      <c r="C12" s="15"/>
      <c r="D12" s="111" t="s">
        <v>405</v>
      </c>
      <c r="E12" s="30" t="s">
        <v>402</v>
      </c>
      <c r="F12" s="112">
        <f t="shared" si="0"/>
        <v>7376.85</v>
      </c>
      <c r="G12" s="113">
        <f t="shared" si="1"/>
        <v>0</v>
      </c>
      <c r="H12" s="4"/>
      <c r="I12" s="114">
        <f t="shared" si="2"/>
        <v>0</v>
      </c>
      <c r="J12" s="1"/>
      <c r="K12" s="115">
        <v>5836.41</v>
      </c>
      <c r="L12" s="116">
        <v>0</v>
      </c>
    </row>
    <row r="13" spans="1:127" s="47" customFormat="1" ht="18" customHeight="1" x14ac:dyDescent="0.25">
      <c r="A13" s="39"/>
      <c r="B13" s="15"/>
      <c r="C13" s="15"/>
      <c r="D13" s="111" t="s">
        <v>406</v>
      </c>
      <c r="E13" s="30" t="s">
        <v>402</v>
      </c>
      <c r="F13" s="112">
        <f t="shared" si="0"/>
        <v>10685.06</v>
      </c>
      <c r="G13" s="113">
        <f t="shared" si="1"/>
        <v>0</v>
      </c>
      <c r="H13" s="4"/>
      <c r="I13" s="114">
        <f t="shared" si="2"/>
        <v>0</v>
      </c>
      <c r="J13" s="1"/>
      <c r="K13" s="115">
        <v>8453.7900000000009</v>
      </c>
      <c r="L13" s="116">
        <v>0</v>
      </c>
    </row>
    <row r="14" spans="1:127" s="47" customFormat="1" ht="18" customHeight="1" x14ac:dyDescent="0.25">
      <c r="A14" s="39"/>
      <c r="B14" s="15"/>
      <c r="C14" s="15"/>
      <c r="D14" s="111" t="s">
        <v>407</v>
      </c>
      <c r="E14" s="30" t="s">
        <v>402</v>
      </c>
      <c r="F14" s="112">
        <f t="shared" si="0"/>
        <v>8544.18</v>
      </c>
      <c r="G14" s="113">
        <v>6</v>
      </c>
      <c r="H14" s="4"/>
      <c r="I14" s="114">
        <f t="shared" si="2"/>
        <v>51265.08</v>
      </c>
      <c r="J14" s="1"/>
      <c r="K14" s="115">
        <v>6759.97</v>
      </c>
      <c r="L14" s="116">
        <v>6</v>
      </c>
    </row>
    <row r="15" spans="1:127" s="47" customFormat="1" ht="18" customHeight="1" x14ac:dyDescent="0.25">
      <c r="A15" s="39"/>
      <c r="B15" s="15"/>
      <c r="C15" s="15"/>
      <c r="D15" s="111" t="s">
        <v>408</v>
      </c>
      <c r="E15" s="30" t="s">
        <v>402</v>
      </c>
      <c r="F15" s="112">
        <f t="shared" si="0"/>
        <v>3453.51</v>
      </c>
      <c r="G15" s="113">
        <f t="shared" si="1"/>
        <v>12</v>
      </c>
      <c r="H15" s="4"/>
      <c r="I15" s="114">
        <f t="shared" si="2"/>
        <v>41442.120000000003</v>
      </c>
      <c r="J15" s="1"/>
      <c r="K15" s="115">
        <v>2732.34</v>
      </c>
      <c r="L15" s="116">
        <v>12</v>
      </c>
    </row>
    <row r="16" spans="1:127" s="47" customFormat="1" ht="18" customHeight="1" x14ac:dyDescent="0.25">
      <c r="A16" s="39"/>
      <c r="B16" s="15"/>
      <c r="C16" s="15"/>
      <c r="D16" s="111" t="s">
        <v>409</v>
      </c>
      <c r="E16" s="30" t="s">
        <v>402</v>
      </c>
      <c r="F16" s="112">
        <f t="shared" si="0"/>
        <v>8544.18</v>
      </c>
      <c r="G16" s="113">
        <f t="shared" si="1"/>
        <v>3</v>
      </c>
      <c r="H16" s="4"/>
      <c r="I16" s="114">
        <f t="shared" si="2"/>
        <v>25632.54</v>
      </c>
      <c r="J16" s="1"/>
      <c r="K16" s="115">
        <v>6759.97</v>
      </c>
      <c r="L16" s="116">
        <v>3</v>
      </c>
    </row>
    <row r="17" spans="1:12" s="47" customFormat="1" ht="18" customHeight="1" x14ac:dyDescent="0.25">
      <c r="A17" s="39"/>
      <c r="B17" s="15"/>
      <c r="C17" s="15"/>
      <c r="D17" s="111" t="s">
        <v>410</v>
      </c>
      <c r="E17" s="30" t="s">
        <v>402</v>
      </c>
      <c r="F17" s="112">
        <f t="shared" si="0"/>
        <v>8544.18</v>
      </c>
      <c r="G17" s="113">
        <f t="shared" si="1"/>
        <v>1.5</v>
      </c>
      <c r="H17" s="4"/>
      <c r="I17" s="114">
        <f t="shared" si="2"/>
        <v>12816.27</v>
      </c>
      <c r="J17" s="1"/>
      <c r="K17" s="115">
        <v>6759.97</v>
      </c>
      <c r="L17" s="116">
        <v>1.5</v>
      </c>
    </row>
    <row r="18" spans="1:12" s="47" customFormat="1" ht="18" customHeight="1" x14ac:dyDescent="0.25">
      <c r="A18" s="39"/>
      <c r="B18" s="15"/>
      <c r="C18" s="15"/>
      <c r="D18" s="111" t="s">
        <v>411</v>
      </c>
      <c r="E18" s="30" t="s">
        <v>402</v>
      </c>
      <c r="F18" s="112">
        <f t="shared" si="0"/>
        <v>8544.18</v>
      </c>
      <c r="G18" s="113">
        <f t="shared" si="1"/>
        <v>1.5</v>
      </c>
      <c r="H18" s="4"/>
      <c r="I18" s="114">
        <f t="shared" si="2"/>
        <v>12816.27</v>
      </c>
      <c r="J18" s="1"/>
      <c r="K18" s="115">
        <v>6759.97</v>
      </c>
      <c r="L18" s="116">
        <v>1.5</v>
      </c>
    </row>
    <row r="19" spans="1:12" s="47" customFormat="1" ht="18" customHeight="1" x14ac:dyDescent="0.25">
      <c r="A19" s="39"/>
      <c r="B19" s="15"/>
      <c r="C19" s="15"/>
      <c r="D19" s="111" t="s">
        <v>412</v>
      </c>
      <c r="E19" s="30" t="s">
        <v>402</v>
      </c>
      <c r="F19" s="112">
        <f t="shared" si="0"/>
        <v>3453.51</v>
      </c>
      <c r="G19" s="113">
        <f t="shared" si="1"/>
        <v>12</v>
      </c>
      <c r="H19" s="4"/>
      <c r="I19" s="114">
        <f t="shared" si="2"/>
        <v>41442.120000000003</v>
      </c>
      <c r="J19" s="1"/>
      <c r="K19" s="115">
        <v>2732.34</v>
      </c>
      <c r="L19" s="116">
        <v>12</v>
      </c>
    </row>
    <row r="20" spans="1:12" s="47" customFormat="1" ht="18" customHeight="1" x14ac:dyDescent="0.25">
      <c r="A20" s="106" t="s">
        <v>298</v>
      </c>
      <c r="B20" s="33"/>
      <c r="C20" s="33"/>
      <c r="D20" s="107" t="s">
        <v>24</v>
      </c>
      <c r="E20" s="59"/>
      <c r="F20" s="8"/>
      <c r="G20" s="8"/>
      <c r="H20" s="8"/>
      <c r="I20" s="45"/>
      <c r="J20" s="1"/>
      <c r="K20" s="115"/>
      <c r="L20" s="117"/>
    </row>
    <row r="21" spans="1:12" s="47" customFormat="1" ht="18" customHeight="1" x14ac:dyDescent="0.25">
      <c r="A21" s="53"/>
      <c r="B21" s="15"/>
      <c r="C21" s="15"/>
      <c r="D21" s="111" t="s">
        <v>413</v>
      </c>
      <c r="E21" s="30" t="s">
        <v>402</v>
      </c>
      <c r="F21" s="112">
        <f>ROUND(K21*(1+$I$4),2)</f>
        <v>34447.919999999998</v>
      </c>
      <c r="G21" s="113">
        <f t="shared" si="1"/>
        <v>0</v>
      </c>
      <c r="H21" s="4"/>
      <c r="I21" s="114">
        <f t="shared" si="2"/>
        <v>0</v>
      </c>
      <c r="J21" s="1"/>
      <c r="K21" s="115">
        <v>27254.46</v>
      </c>
      <c r="L21" s="116">
        <v>0</v>
      </c>
    </row>
    <row r="22" spans="1:12" s="47" customFormat="1" ht="18" customHeight="1" x14ac:dyDescent="0.25">
      <c r="A22" s="53"/>
      <c r="B22" s="15"/>
      <c r="C22" s="15"/>
      <c r="D22" s="111" t="s">
        <v>414</v>
      </c>
      <c r="E22" s="30" t="s">
        <v>402</v>
      </c>
      <c r="F22" s="112">
        <f>ROUND(K22*(1+$I$4),2)</f>
        <v>22264.25</v>
      </c>
      <c r="G22" s="113">
        <f t="shared" si="1"/>
        <v>0</v>
      </c>
      <c r="H22" s="4"/>
      <c r="I22" s="114">
        <f t="shared" si="2"/>
        <v>0</v>
      </c>
      <c r="J22" s="1"/>
      <c r="K22" s="115">
        <v>17615</v>
      </c>
      <c r="L22" s="116">
        <v>0</v>
      </c>
    </row>
    <row r="23" spans="1:12" s="47" customFormat="1" ht="18" customHeight="1" x14ac:dyDescent="0.25">
      <c r="A23" s="53"/>
      <c r="B23" s="15"/>
      <c r="C23" s="15"/>
      <c r="D23" s="111" t="s">
        <v>415</v>
      </c>
      <c r="E23" s="30" t="s">
        <v>402</v>
      </c>
      <c r="F23" s="112">
        <f>ROUND(K23*(1+$I$4),2)</f>
        <v>7392.77</v>
      </c>
      <c r="G23" s="113">
        <f t="shared" si="1"/>
        <v>6</v>
      </c>
      <c r="H23" s="4"/>
      <c r="I23" s="114">
        <f t="shared" si="2"/>
        <v>44356.62</v>
      </c>
      <c r="J23" s="1"/>
      <c r="K23" s="115">
        <v>5849</v>
      </c>
      <c r="L23" s="116">
        <v>6</v>
      </c>
    </row>
    <row r="24" spans="1:12" s="47" customFormat="1" ht="18" customHeight="1" x14ac:dyDescent="0.25">
      <c r="A24" s="106" t="s">
        <v>299</v>
      </c>
      <c r="B24" s="33"/>
      <c r="C24" s="33"/>
      <c r="D24" s="107" t="s">
        <v>25</v>
      </c>
      <c r="E24" s="59"/>
      <c r="F24" s="8"/>
      <c r="G24" s="8"/>
      <c r="H24" s="8"/>
      <c r="I24" s="45"/>
      <c r="J24" s="1"/>
      <c r="K24" s="115"/>
      <c r="L24" s="116"/>
    </row>
    <row r="25" spans="1:12" s="47" customFormat="1" ht="18" customHeight="1" x14ac:dyDescent="0.25">
      <c r="A25" s="53"/>
      <c r="B25" s="15"/>
      <c r="C25" s="15"/>
      <c r="D25" s="111" t="s">
        <v>416</v>
      </c>
      <c r="E25" s="30" t="s">
        <v>402</v>
      </c>
      <c r="F25" s="112">
        <f>ROUND(K25*(1+$I$4),2)</f>
        <v>10685.06</v>
      </c>
      <c r="G25" s="113">
        <f t="shared" si="1"/>
        <v>6</v>
      </c>
      <c r="H25" s="4"/>
      <c r="I25" s="114">
        <f t="shared" si="2"/>
        <v>64110.36</v>
      </c>
      <c r="J25" s="1"/>
      <c r="K25" s="115">
        <v>8453.7900000000009</v>
      </c>
      <c r="L25" s="116">
        <v>6</v>
      </c>
    </row>
    <row r="26" spans="1:12" s="47" customFormat="1" ht="18" customHeight="1" x14ac:dyDescent="0.25">
      <c r="A26" s="53"/>
      <c r="B26" s="15"/>
      <c r="C26" s="15"/>
      <c r="D26" s="111" t="s">
        <v>417</v>
      </c>
      <c r="E26" s="30" t="s">
        <v>402</v>
      </c>
      <c r="F26" s="112">
        <f>ROUND(K26*(1+$I$4),2)</f>
        <v>4494.8900000000003</v>
      </c>
      <c r="G26" s="113">
        <f t="shared" si="1"/>
        <v>12</v>
      </c>
      <c r="H26" s="4"/>
      <c r="I26" s="114">
        <f t="shared" si="2"/>
        <v>53938.68</v>
      </c>
      <c r="J26" s="1"/>
      <c r="K26" s="115">
        <v>3556.26</v>
      </c>
      <c r="L26" s="116">
        <v>12</v>
      </c>
    </row>
    <row r="27" spans="1:12" s="47" customFormat="1" ht="18" customHeight="1" x14ac:dyDescent="0.25">
      <c r="A27" s="106" t="s">
        <v>300</v>
      </c>
      <c r="B27" s="33"/>
      <c r="C27" s="33"/>
      <c r="D27" s="107" t="s">
        <v>26</v>
      </c>
      <c r="E27" s="59"/>
      <c r="F27" s="8"/>
      <c r="G27" s="8"/>
      <c r="H27" s="8"/>
      <c r="I27" s="45"/>
      <c r="J27" s="1"/>
      <c r="K27" s="115"/>
      <c r="L27" s="116"/>
    </row>
    <row r="28" spans="1:12" s="47" customFormat="1" ht="18" customHeight="1" x14ac:dyDescent="0.25">
      <c r="A28" s="53"/>
      <c r="B28" s="15"/>
      <c r="C28" s="15"/>
      <c r="D28" s="111" t="s">
        <v>418</v>
      </c>
      <c r="E28" s="30" t="s">
        <v>402</v>
      </c>
      <c r="F28" s="112">
        <f>ROUND(K28*(1+$I$4),2)</f>
        <v>5051.91</v>
      </c>
      <c r="G28" s="113">
        <f t="shared" si="1"/>
        <v>6</v>
      </c>
      <c r="H28" s="4"/>
      <c r="I28" s="114">
        <f t="shared" si="2"/>
        <v>30311.46</v>
      </c>
      <c r="J28" s="1"/>
      <c r="K28" s="115">
        <v>3996.96</v>
      </c>
      <c r="L28" s="116">
        <v>6</v>
      </c>
    </row>
    <row r="29" spans="1:12" s="47" customFormat="1" ht="18" customHeight="1" x14ac:dyDescent="0.25">
      <c r="A29" s="53"/>
      <c r="B29" s="15"/>
      <c r="C29" s="15"/>
      <c r="D29" s="111" t="s">
        <v>419</v>
      </c>
      <c r="E29" s="30" t="s">
        <v>402</v>
      </c>
      <c r="F29" s="112">
        <f>ROUND(K29*(1+$I$4),2)</f>
        <v>4025.06</v>
      </c>
      <c r="G29" s="113">
        <f t="shared" si="1"/>
        <v>6</v>
      </c>
      <c r="H29" s="4"/>
      <c r="I29" s="114">
        <f t="shared" si="2"/>
        <v>24150.36</v>
      </c>
      <c r="J29" s="1"/>
      <c r="K29" s="115">
        <v>3184.54</v>
      </c>
      <c r="L29" s="116">
        <v>6</v>
      </c>
    </row>
    <row r="30" spans="1:12" s="47" customFormat="1" ht="18" customHeight="1" x14ac:dyDescent="0.25">
      <c r="A30" s="53"/>
      <c r="B30" s="15"/>
      <c r="C30" s="15"/>
      <c r="D30" s="111" t="s">
        <v>420</v>
      </c>
      <c r="E30" s="30" t="s">
        <v>402</v>
      </c>
      <c r="F30" s="112">
        <f>ROUND(K30*(1+$I$4),2)</f>
        <v>7580.29</v>
      </c>
      <c r="G30" s="113">
        <f t="shared" si="1"/>
        <v>18</v>
      </c>
      <c r="H30" s="4"/>
      <c r="I30" s="114">
        <f t="shared" si="2"/>
        <v>136445.22</v>
      </c>
      <c r="J30" s="1"/>
      <c r="K30" s="115">
        <v>5997.36</v>
      </c>
      <c r="L30" s="116">
        <f>3*6</f>
        <v>18</v>
      </c>
    </row>
    <row r="31" spans="1:12" s="47" customFormat="1" ht="18" customHeight="1" x14ac:dyDescent="0.25">
      <c r="A31" s="53"/>
      <c r="B31" s="15"/>
      <c r="C31" s="15"/>
      <c r="D31" s="111" t="s">
        <v>421</v>
      </c>
      <c r="E31" s="30" t="s">
        <v>402</v>
      </c>
      <c r="F31" s="112">
        <f>ROUND(K31*(1+$I$4),2)</f>
        <v>4025.06</v>
      </c>
      <c r="G31" s="113">
        <f t="shared" si="1"/>
        <v>0</v>
      </c>
      <c r="H31" s="4"/>
      <c r="I31" s="114">
        <f t="shared" si="2"/>
        <v>0</v>
      </c>
      <c r="J31" s="1"/>
      <c r="K31" s="115">
        <v>3184.54</v>
      </c>
      <c r="L31" s="116">
        <v>0</v>
      </c>
    </row>
    <row r="32" spans="1:12" s="47" customFormat="1" ht="18" customHeight="1" x14ac:dyDescent="0.25">
      <c r="A32" s="53"/>
      <c r="B32" s="15"/>
      <c r="C32" s="15"/>
      <c r="D32" s="111" t="s">
        <v>422</v>
      </c>
      <c r="E32" s="30" t="s">
        <v>402</v>
      </c>
      <c r="F32" s="112">
        <f>ROUND(K32*(1+$I$4),2)</f>
        <v>3434.14</v>
      </c>
      <c r="G32" s="113">
        <f t="shared" si="1"/>
        <v>24</v>
      </c>
      <c r="H32" s="4"/>
      <c r="I32" s="114">
        <f t="shared" si="2"/>
        <v>82419.360000000001</v>
      </c>
      <c r="J32" s="1"/>
      <c r="K32" s="115">
        <v>2717.02</v>
      </c>
      <c r="L32" s="116">
        <v>24</v>
      </c>
    </row>
    <row r="33" spans="1:12" s="47" customFormat="1" ht="18" customHeight="1" x14ac:dyDescent="0.25">
      <c r="A33" s="106" t="s">
        <v>301</v>
      </c>
      <c r="B33" s="33"/>
      <c r="C33" s="33"/>
      <c r="D33" s="107" t="s">
        <v>27</v>
      </c>
      <c r="E33" s="59"/>
      <c r="F33" s="8"/>
      <c r="G33" s="8"/>
      <c r="H33" s="8"/>
      <c r="I33" s="45"/>
      <c r="J33" s="1"/>
      <c r="K33" s="115"/>
      <c r="L33" s="116"/>
    </row>
    <row r="34" spans="1:12" s="47" customFormat="1" ht="18" customHeight="1" x14ac:dyDescent="0.25">
      <c r="A34" s="39"/>
      <c r="B34" s="15"/>
      <c r="C34" s="15"/>
      <c r="D34" s="111" t="s">
        <v>423</v>
      </c>
      <c r="E34" s="30" t="s">
        <v>402</v>
      </c>
      <c r="F34" s="112">
        <f>ROUND(K34*(1+$I$4),2)</f>
        <v>252.79</v>
      </c>
      <c r="G34" s="113">
        <f t="shared" si="1"/>
        <v>6</v>
      </c>
      <c r="H34" s="4"/>
      <c r="I34" s="114">
        <f t="shared" si="2"/>
        <v>1516.74</v>
      </c>
      <c r="J34" s="1"/>
      <c r="K34" s="115">
        <v>200</v>
      </c>
      <c r="L34" s="116">
        <v>6</v>
      </c>
    </row>
    <row r="35" spans="1:12" s="47" customFormat="1" ht="18" customHeight="1" x14ac:dyDescent="0.25">
      <c r="A35" s="7"/>
      <c r="B35" s="15"/>
      <c r="C35" s="15"/>
      <c r="D35" s="111" t="s">
        <v>424</v>
      </c>
      <c r="E35" s="30" t="s">
        <v>402</v>
      </c>
      <c r="F35" s="112">
        <f>ROUND(K35*(1+$I$4),2)</f>
        <v>63.2</v>
      </c>
      <c r="G35" s="113">
        <f t="shared" si="1"/>
        <v>12</v>
      </c>
      <c r="H35" s="4"/>
      <c r="I35" s="114">
        <f t="shared" si="2"/>
        <v>758.4</v>
      </c>
      <c r="J35" s="1"/>
      <c r="K35" s="115">
        <v>50</v>
      </c>
      <c r="L35" s="116">
        <v>12</v>
      </c>
    </row>
    <row r="36" spans="1:12" s="47" customFormat="1" ht="18" customHeight="1" x14ac:dyDescent="0.25">
      <c r="A36" s="106" t="s">
        <v>302</v>
      </c>
      <c r="B36" s="33"/>
      <c r="C36" s="33"/>
      <c r="D36" s="107" t="s">
        <v>28</v>
      </c>
      <c r="E36" s="59"/>
      <c r="F36" s="8"/>
      <c r="G36" s="8"/>
      <c r="H36" s="8"/>
      <c r="I36" s="45"/>
      <c r="J36" s="1"/>
      <c r="K36" s="115"/>
      <c r="L36" s="116"/>
    </row>
    <row r="37" spans="1:12" s="47" customFormat="1" ht="18" customHeight="1" x14ac:dyDescent="0.25">
      <c r="A37" s="7"/>
      <c r="B37" s="15"/>
      <c r="C37" s="15"/>
      <c r="D37" s="111" t="s">
        <v>425</v>
      </c>
      <c r="E37" s="30" t="s">
        <v>402</v>
      </c>
      <c r="F37" s="112">
        <f>ROUND(K37*(1+$I$4),2)</f>
        <v>4413.4799999999996</v>
      </c>
      <c r="G37" s="113">
        <f t="shared" si="1"/>
        <v>24</v>
      </c>
      <c r="H37" s="4"/>
      <c r="I37" s="114">
        <f t="shared" si="2"/>
        <v>105923.52</v>
      </c>
      <c r="J37" s="1"/>
      <c r="K37" s="115">
        <v>3491.85</v>
      </c>
      <c r="L37" s="116">
        <v>24</v>
      </c>
    </row>
    <row r="38" spans="1:12" s="47" customFormat="1" ht="18" customHeight="1" x14ac:dyDescent="0.25">
      <c r="A38" s="106" t="s">
        <v>303</v>
      </c>
      <c r="B38" s="33"/>
      <c r="C38" s="33"/>
      <c r="D38" s="107" t="s">
        <v>29</v>
      </c>
      <c r="E38" s="59"/>
      <c r="F38" s="8"/>
      <c r="G38" s="8"/>
      <c r="H38" s="8"/>
      <c r="I38" s="45"/>
      <c r="J38" s="1"/>
      <c r="K38" s="115"/>
      <c r="L38" s="116"/>
    </row>
    <row r="39" spans="1:12" s="47" customFormat="1" ht="18" customHeight="1" x14ac:dyDescent="0.25">
      <c r="A39" s="7"/>
      <c r="B39" s="15"/>
      <c r="C39" s="15"/>
      <c r="D39" s="111" t="s">
        <v>426</v>
      </c>
      <c r="E39" s="30" t="s">
        <v>402</v>
      </c>
      <c r="F39" s="112">
        <f t="shared" ref="F39:F44" si="3">ROUND(K39*(1+$I$4),2)</f>
        <v>4603.16</v>
      </c>
      <c r="G39" s="113">
        <f t="shared" si="1"/>
        <v>3</v>
      </c>
      <c r="H39" s="4"/>
      <c r="I39" s="114">
        <f t="shared" si="2"/>
        <v>13809.48</v>
      </c>
      <c r="J39" s="1"/>
      <c r="K39" s="115">
        <v>3641.92</v>
      </c>
      <c r="L39" s="116">
        <v>3</v>
      </c>
    </row>
    <row r="40" spans="1:12" s="47" customFormat="1" ht="18" customHeight="1" x14ac:dyDescent="0.25">
      <c r="A40" s="7"/>
      <c r="B40" s="15"/>
      <c r="C40" s="15"/>
      <c r="D40" s="111" t="s">
        <v>427</v>
      </c>
      <c r="E40" s="30" t="s">
        <v>402</v>
      </c>
      <c r="F40" s="112">
        <f t="shared" si="3"/>
        <v>7523.29</v>
      </c>
      <c r="G40" s="113">
        <f t="shared" si="1"/>
        <v>1.5</v>
      </c>
      <c r="H40" s="4"/>
      <c r="I40" s="114">
        <f t="shared" si="2"/>
        <v>11284.94</v>
      </c>
      <c r="J40" s="1"/>
      <c r="K40" s="115">
        <v>5952.27</v>
      </c>
      <c r="L40" s="116">
        <v>1.5</v>
      </c>
    </row>
    <row r="41" spans="1:12" s="47" customFormat="1" ht="18" customHeight="1" x14ac:dyDescent="0.25">
      <c r="A41" s="7"/>
      <c r="B41" s="15"/>
      <c r="C41" s="15"/>
      <c r="D41" s="111" t="s">
        <v>428</v>
      </c>
      <c r="E41" s="30" t="s">
        <v>402</v>
      </c>
      <c r="F41" s="112">
        <f t="shared" si="3"/>
        <v>6032.56</v>
      </c>
      <c r="G41" s="113">
        <f t="shared" si="1"/>
        <v>1.5</v>
      </c>
      <c r="H41" s="4"/>
      <c r="I41" s="114">
        <f t="shared" si="2"/>
        <v>9048.84</v>
      </c>
      <c r="J41" s="1"/>
      <c r="K41" s="115">
        <v>4772.83</v>
      </c>
      <c r="L41" s="116">
        <v>1.5</v>
      </c>
    </row>
    <row r="42" spans="1:12" s="47" customFormat="1" ht="18" customHeight="1" x14ac:dyDescent="0.25">
      <c r="A42" s="7"/>
      <c r="B42" s="15"/>
      <c r="C42" s="15"/>
      <c r="D42" s="111" t="s">
        <v>429</v>
      </c>
      <c r="E42" s="30" t="s">
        <v>402</v>
      </c>
      <c r="F42" s="112">
        <f t="shared" si="3"/>
        <v>6943.25</v>
      </c>
      <c r="G42" s="113">
        <f t="shared" si="1"/>
        <v>6</v>
      </c>
      <c r="H42" s="4"/>
      <c r="I42" s="114">
        <f t="shared" si="2"/>
        <v>41659.5</v>
      </c>
      <c r="J42" s="1"/>
      <c r="K42" s="115">
        <v>5493.35</v>
      </c>
      <c r="L42" s="116">
        <v>6</v>
      </c>
    </row>
    <row r="43" spans="1:12" s="47" customFormat="1" ht="18" customHeight="1" x14ac:dyDescent="0.25">
      <c r="A43" s="7"/>
      <c r="B43" s="15"/>
      <c r="C43" s="15"/>
      <c r="D43" s="111" t="s">
        <v>430</v>
      </c>
      <c r="E43" s="30" t="s">
        <v>402</v>
      </c>
      <c r="F43" s="112">
        <f t="shared" si="3"/>
        <v>49548.05</v>
      </c>
      <c r="G43" s="113">
        <f t="shared" si="1"/>
        <v>0</v>
      </c>
      <c r="H43" s="4"/>
      <c r="I43" s="114">
        <f t="shared" si="2"/>
        <v>0</v>
      </c>
      <c r="J43" s="1"/>
      <c r="K43" s="115">
        <v>39201.360000000001</v>
      </c>
      <c r="L43" s="116">
        <v>0</v>
      </c>
    </row>
    <row r="44" spans="1:12" s="47" customFormat="1" ht="18" customHeight="1" x14ac:dyDescent="0.25">
      <c r="A44" s="7"/>
      <c r="B44" s="15"/>
      <c r="C44" s="15"/>
      <c r="D44" s="111" t="s">
        <v>226</v>
      </c>
      <c r="E44" s="30" t="s">
        <v>402</v>
      </c>
      <c r="F44" s="112">
        <f t="shared" si="3"/>
        <v>50209.29</v>
      </c>
      <c r="G44" s="113">
        <f t="shared" si="1"/>
        <v>0</v>
      </c>
      <c r="H44" s="4"/>
      <c r="I44" s="114">
        <f t="shared" si="2"/>
        <v>0</v>
      </c>
      <c r="J44" s="1"/>
      <c r="K44" s="115">
        <v>39724.519999999997</v>
      </c>
      <c r="L44" s="116">
        <v>0</v>
      </c>
    </row>
    <row r="45" spans="1:12" s="47" customFormat="1" ht="18" customHeight="1" x14ac:dyDescent="0.25">
      <c r="A45" s="106" t="s">
        <v>304</v>
      </c>
      <c r="B45" s="33"/>
      <c r="C45" s="33"/>
      <c r="D45" s="107" t="s">
        <v>30</v>
      </c>
      <c r="E45" s="59"/>
      <c r="F45" s="8"/>
      <c r="G45" s="8"/>
      <c r="H45" s="8"/>
      <c r="I45" s="45"/>
      <c r="J45" s="1"/>
      <c r="K45" s="115"/>
      <c r="L45" s="116"/>
    </row>
    <row r="46" spans="1:12" s="47" customFormat="1" ht="18" customHeight="1" x14ac:dyDescent="0.25">
      <c r="A46" s="7"/>
      <c r="B46" s="15"/>
      <c r="C46" s="15"/>
      <c r="D46" s="111" t="s">
        <v>431</v>
      </c>
      <c r="E46" s="30" t="s">
        <v>76</v>
      </c>
      <c r="F46" s="112">
        <f>ROUND(K46*(1+$I$4),2)</f>
        <v>526.64</v>
      </c>
      <c r="G46" s="113">
        <f t="shared" si="1"/>
        <v>1</v>
      </c>
      <c r="H46" s="4"/>
      <c r="I46" s="114">
        <f t="shared" si="2"/>
        <v>526.64</v>
      </c>
      <c r="J46" s="1"/>
      <c r="K46" s="115">
        <v>416.67</v>
      </c>
      <c r="L46" s="116">
        <v>1</v>
      </c>
    </row>
    <row r="47" spans="1:12" s="47" customFormat="1" ht="18" customHeight="1" x14ac:dyDescent="0.25">
      <c r="A47" s="7"/>
      <c r="B47" s="15"/>
      <c r="C47" s="15"/>
      <c r="D47" s="111" t="s">
        <v>432</v>
      </c>
      <c r="E47" s="30" t="s">
        <v>76</v>
      </c>
      <c r="F47" s="112">
        <f>ROUND(K47*(1+$I$4),2)</f>
        <v>4002.47</v>
      </c>
      <c r="G47" s="113">
        <f t="shared" si="1"/>
        <v>1</v>
      </c>
      <c r="H47" s="4"/>
      <c r="I47" s="114">
        <f t="shared" si="2"/>
        <v>4002.47</v>
      </c>
      <c r="J47" s="1"/>
      <c r="K47" s="115">
        <v>3166.67</v>
      </c>
      <c r="L47" s="116">
        <v>1</v>
      </c>
    </row>
    <row r="48" spans="1:12" s="47" customFormat="1" ht="18" customHeight="1" x14ac:dyDescent="0.25">
      <c r="A48" s="7"/>
      <c r="B48" s="15"/>
      <c r="C48" s="15"/>
      <c r="D48" s="111" t="s">
        <v>433</v>
      </c>
      <c r="E48" s="30" t="s">
        <v>76</v>
      </c>
      <c r="F48" s="112">
        <f>ROUND(K48*(1+$I$4),2)</f>
        <v>41.08</v>
      </c>
      <c r="G48" s="113">
        <f t="shared" si="1"/>
        <v>120</v>
      </c>
      <c r="H48" s="4"/>
      <c r="I48" s="114">
        <f t="shared" si="2"/>
        <v>4929.6000000000004</v>
      </c>
      <c r="J48" s="1"/>
      <c r="K48" s="115">
        <v>32.5</v>
      </c>
      <c r="L48" s="116">
        <v>120</v>
      </c>
    </row>
    <row r="49" spans="1:14" s="47" customFormat="1" ht="18" customHeight="1" x14ac:dyDescent="0.25">
      <c r="A49" s="7"/>
      <c r="B49" s="15"/>
      <c r="C49" s="15"/>
      <c r="D49" s="111" t="s">
        <v>434</v>
      </c>
      <c r="E49" s="30" t="s">
        <v>76</v>
      </c>
      <c r="F49" s="112">
        <f>ROUND(K49*(1+$I$4),2)</f>
        <v>343.12</v>
      </c>
      <c r="G49" s="113">
        <f t="shared" si="1"/>
        <v>3</v>
      </c>
      <c r="H49" s="4"/>
      <c r="I49" s="114">
        <f t="shared" si="2"/>
        <v>1029.3599999999999</v>
      </c>
      <c r="J49" s="1"/>
      <c r="K49" s="115">
        <v>271.47000000000003</v>
      </c>
      <c r="L49" s="116">
        <v>3</v>
      </c>
    </row>
    <row r="50" spans="1:14" s="47" customFormat="1" ht="18" customHeight="1" x14ac:dyDescent="0.25">
      <c r="A50" s="7"/>
      <c r="B50" s="15"/>
      <c r="C50" s="15"/>
      <c r="D50" s="111" t="s">
        <v>435</v>
      </c>
      <c r="E50" s="30" t="s">
        <v>76</v>
      </c>
      <c r="F50" s="112">
        <f>ROUND(K50*(1+$I$4),2)</f>
        <v>240.5</v>
      </c>
      <c r="G50" s="113">
        <f t="shared" si="1"/>
        <v>0</v>
      </c>
      <c r="H50" s="4"/>
      <c r="I50" s="114">
        <f t="shared" si="2"/>
        <v>0</v>
      </c>
      <c r="J50" s="1"/>
      <c r="K50" s="115">
        <v>190.28</v>
      </c>
      <c r="L50" s="116">
        <v>0</v>
      </c>
    </row>
    <row r="51" spans="1:14" s="47" customFormat="1" ht="18" customHeight="1" thickBot="1" x14ac:dyDescent="0.3">
      <c r="A51" s="118"/>
      <c r="B51" s="119"/>
      <c r="C51" s="119"/>
      <c r="D51" s="119"/>
      <c r="E51" s="119"/>
      <c r="F51" s="120"/>
      <c r="H51" s="23" t="str">
        <f>"TOTAL - "&amp;B7</f>
        <v>TOTAL - ADMINISTRAÇÃO LOCAL</v>
      </c>
      <c r="I51" s="121">
        <f>SUM(I9:I50)</f>
        <v>986083.46999999974</v>
      </c>
      <c r="J51" s="1"/>
      <c r="L51" s="122"/>
      <c r="M51" s="122"/>
      <c r="N51" s="122"/>
    </row>
    <row r="52" spans="1:14" s="47" customFormat="1" ht="21" customHeight="1" x14ac:dyDescent="0.25">
      <c r="A52" s="56">
        <v>9</v>
      </c>
      <c r="B52" s="17" t="s">
        <v>31</v>
      </c>
      <c r="C52" s="16"/>
      <c r="D52" s="16"/>
      <c r="E52" s="16"/>
      <c r="F52" s="16"/>
      <c r="G52" s="16"/>
      <c r="H52" s="16"/>
      <c r="I52" s="40">
        <f>I108</f>
        <v>559651.71203664388</v>
      </c>
    </row>
    <row r="53" spans="1:14" s="47" customFormat="1" ht="18" customHeight="1" x14ac:dyDescent="0.25">
      <c r="A53" s="106" t="s">
        <v>305</v>
      </c>
      <c r="B53" s="33"/>
      <c r="C53" s="33"/>
      <c r="D53" s="107" t="s">
        <v>33</v>
      </c>
      <c r="E53" s="59"/>
      <c r="F53" s="108"/>
      <c r="G53" s="8"/>
      <c r="H53" s="8"/>
      <c r="I53" s="45"/>
      <c r="J53" s="1"/>
      <c r="K53" s="47" t="s">
        <v>216</v>
      </c>
    </row>
    <row r="54" spans="1:14" s="47" customFormat="1" ht="18" customHeight="1" x14ac:dyDescent="0.25">
      <c r="A54" s="39"/>
      <c r="B54" s="15"/>
      <c r="C54" s="123"/>
      <c r="D54" s="124" t="s">
        <v>436</v>
      </c>
      <c r="E54" s="30" t="s">
        <v>437</v>
      </c>
      <c r="F54" s="112">
        <f>K54*(1+$I$4)</f>
        <v>0.68252598566152212</v>
      </c>
      <c r="G54" s="113">
        <f t="shared" ref="G54:G56" si="4">L54*($K$1/$K$2)</f>
        <v>3000</v>
      </c>
      <c r="H54" s="4"/>
      <c r="I54" s="14">
        <f>G54*F54</f>
        <v>2047.5779569845663</v>
      </c>
      <c r="J54" s="1"/>
      <c r="K54" s="115">
        <v>0.54</v>
      </c>
      <c r="L54" s="1">
        <v>3000</v>
      </c>
    </row>
    <row r="55" spans="1:14" s="47" customFormat="1" ht="18" customHeight="1" x14ac:dyDescent="0.25">
      <c r="A55" s="7"/>
      <c r="B55" s="35"/>
      <c r="C55" s="123"/>
      <c r="D55" s="124" t="s">
        <v>438</v>
      </c>
      <c r="E55" s="30" t="s">
        <v>377</v>
      </c>
      <c r="F55" s="112">
        <f>K55*(1+$I$4)</f>
        <v>15.192522866021287</v>
      </c>
      <c r="G55" s="113">
        <f t="shared" si="4"/>
        <v>936</v>
      </c>
      <c r="H55" s="4"/>
      <c r="I55" s="14">
        <f>G55*F55</f>
        <v>14220.201402595925</v>
      </c>
      <c r="J55" s="1"/>
      <c r="K55" s="115">
        <v>12.02</v>
      </c>
      <c r="L55" s="47">
        <v>936</v>
      </c>
    </row>
    <row r="56" spans="1:14" s="47" customFormat="1" ht="18" customHeight="1" x14ac:dyDescent="0.25">
      <c r="A56" s="39"/>
      <c r="B56" s="15"/>
      <c r="C56" s="123"/>
      <c r="D56" s="124" t="s">
        <v>20</v>
      </c>
      <c r="E56" s="30" t="s">
        <v>377</v>
      </c>
      <c r="F56" s="112">
        <f>K56*(1+$I$4)</f>
        <v>6.1427338709536992</v>
      </c>
      <c r="G56" s="113">
        <f t="shared" si="4"/>
        <v>720</v>
      </c>
      <c r="H56" s="4"/>
      <c r="I56" s="14">
        <f>G56*F56</f>
        <v>4422.7683870866631</v>
      </c>
      <c r="J56" s="1"/>
      <c r="K56" s="115">
        <v>4.8600000000000003</v>
      </c>
      <c r="L56" s="47">
        <v>720</v>
      </c>
    </row>
    <row r="57" spans="1:14" s="47" customFormat="1" ht="18" customHeight="1" x14ac:dyDescent="0.25">
      <c r="A57" s="106" t="s">
        <v>306</v>
      </c>
      <c r="B57" s="33"/>
      <c r="C57" s="33"/>
      <c r="D57" s="107" t="s">
        <v>32</v>
      </c>
      <c r="E57" s="59"/>
      <c r="F57" s="108"/>
      <c r="G57" s="8"/>
      <c r="H57" s="8"/>
      <c r="I57" s="45"/>
      <c r="J57" s="1"/>
    </row>
    <row r="58" spans="1:14" s="47" customFormat="1" ht="18" customHeight="1" x14ac:dyDescent="0.25">
      <c r="A58" s="7"/>
      <c r="B58" s="35"/>
      <c r="C58" s="35"/>
      <c r="D58" s="124" t="s">
        <v>439</v>
      </c>
      <c r="E58" s="30" t="s">
        <v>437</v>
      </c>
      <c r="F58" s="112">
        <f t="shared" ref="F58:F90" si="5">K58*(1+$I$4)</f>
        <v>370.71272517504525</v>
      </c>
      <c r="G58" s="113">
        <f t="shared" ref="G58:G90" si="6">L58*($K$1/$K$2)</f>
        <v>120</v>
      </c>
      <c r="H58" s="2"/>
      <c r="I58" s="14">
        <f>G58*F58</f>
        <v>44485.52702100543</v>
      </c>
      <c r="J58" s="1"/>
      <c r="K58" s="115">
        <v>293.3</v>
      </c>
      <c r="L58" s="47">
        <v>120</v>
      </c>
    </row>
    <row r="59" spans="1:14" s="47" customFormat="1" ht="18" customHeight="1" x14ac:dyDescent="0.25">
      <c r="A59" s="7"/>
      <c r="B59" s="35"/>
      <c r="C59" s="35"/>
      <c r="D59" s="124" t="s">
        <v>440</v>
      </c>
      <c r="E59" s="30" t="s">
        <v>402</v>
      </c>
      <c r="F59" s="112">
        <f t="shared" si="5"/>
        <v>4434.8642642769983</v>
      </c>
      <c r="G59" s="113">
        <f t="shared" si="6"/>
        <v>0</v>
      </c>
      <c r="H59" s="2"/>
      <c r="I59" s="14">
        <f t="shared" ref="I59:I77" si="7">G59*F59</f>
        <v>0</v>
      </c>
      <c r="J59" s="1"/>
      <c r="K59" s="115">
        <v>3508.77</v>
      </c>
      <c r="L59" s="47">
        <v>0</v>
      </c>
    </row>
    <row r="60" spans="1:14" s="47" customFormat="1" ht="18" customHeight="1" x14ac:dyDescent="0.25">
      <c r="A60" s="7"/>
      <c r="B60" s="35"/>
      <c r="C60" s="35"/>
      <c r="D60" s="124" t="s">
        <v>441</v>
      </c>
      <c r="E60" s="30" t="s">
        <v>437</v>
      </c>
      <c r="F60" s="112">
        <f t="shared" si="5"/>
        <v>370.71272517504525</v>
      </c>
      <c r="G60" s="113">
        <f t="shared" si="6"/>
        <v>29.49</v>
      </c>
      <c r="H60" s="2"/>
      <c r="I60" s="14">
        <f t="shared" si="7"/>
        <v>10932.318265412085</v>
      </c>
      <c r="J60" s="1"/>
      <c r="K60" s="115">
        <v>293.3</v>
      </c>
      <c r="L60" s="47">
        <v>29.49</v>
      </c>
    </row>
    <row r="61" spans="1:14" s="47" customFormat="1" ht="18" customHeight="1" x14ac:dyDescent="0.25">
      <c r="A61" s="7"/>
      <c r="B61" s="35"/>
      <c r="C61" s="35"/>
      <c r="D61" s="124" t="s">
        <v>442</v>
      </c>
      <c r="E61" s="30" t="s">
        <v>437</v>
      </c>
      <c r="F61" s="112">
        <f t="shared" si="5"/>
        <v>370.71272517504525</v>
      </c>
      <c r="G61" s="113">
        <f t="shared" si="6"/>
        <v>68.06</v>
      </c>
      <c r="H61" s="2"/>
      <c r="I61" s="14">
        <f t="shared" si="7"/>
        <v>25230.708075413582</v>
      </c>
      <c r="J61" s="1"/>
      <c r="K61" s="115">
        <v>293.3</v>
      </c>
      <c r="L61" s="47">
        <v>68.06</v>
      </c>
    </row>
    <row r="62" spans="1:14" s="47" customFormat="1" ht="18" customHeight="1" x14ac:dyDescent="0.25">
      <c r="A62" s="7"/>
      <c r="B62" s="35"/>
      <c r="C62" s="35"/>
      <c r="D62" s="124" t="s">
        <v>443</v>
      </c>
      <c r="E62" s="30" t="s">
        <v>402</v>
      </c>
      <c r="F62" s="112">
        <f t="shared" si="5"/>
        <v>4693.2003498498843</v>
      </c>
      <c r="G62" s="113">
        <f t="shared" si="6"/>
        <v>6</v>
      </c>
      <c r="H62" s="2"/>
      <c r="I62" s="14">
        <f t="shared" si="7"/>
        <v>28159.202099099304</v>
      </c>
      <c r="J62" s="1"/>
      <c r="K62" s="115">
        <v>3713.16</v>
      </c>
      <c r="L62" s="47">
        <v>6</v>
      </c>
    </row>
    <row r="63" spans="1:14" s="47" customFormat="1" ht="18" customHeight="1" x14ac:dyDescent="0.25">
      <c r="A63" s="7"/>
      <c r="B63" s="35"/>
      <c r="C63" s="35"/>
      <c r="D63" s="124" t="s">
        <v>444</v>
      </c>
      <c r="E63" s="30" t="s">
        <v>402</v>
      </c>
      <c r="F63" s="112">
        <f t="shared" si="5"/>
        <v>5509.1348869680241</v>
      </c>
      <c r="G63" s="113">
        <f t="shared" si="6"/>
        <v>3</v>
      </c>
      <c r="H63" s="2"/>
      <c r="I63" s="14">
        <f t="shared" si="7"/>
        <v>16527.404660904074</v>
      </c>
      <c r="J63" s="1"/>
      <c r="K63" s="115">
        <v>4358.71</v>
      </c>
      <c r="L63" s="47">
        <v>3</v>
      </c>
    </row>
    <row r="64" spans="1:14" s="47" customFormat="1" ht="18" customHeight="1" x14ac:dyDescent="0.25">
      <c r="A64" s="7"/>
      <c r="B64" s="35"/>
      <c r="C64" s="35"/>
      <c r="D64" s="124" t="s">
        <v>445</v>
      </c>
      <c r="E64" s="30" t="s">
        <v>402</v>
      </c>
      <c r="F64" s="112">
        <f t="shared" si="5"/>
        <v>495.89304669341033</v>
      </c>
      <c r="G64" s="113">
        <f t="shared" si="6"/>
        <v>6</v>
      </c>
      <c r="H64" s="2"/>
      <c r="I64" s="14">
        <f t="shared" si="7"/>
        <v>2975.3582801604621</v>
      </c>
      <c r="J64" s="1"/>
      <c r="K64" s="115">
        <v>392.34</v>
      </c>
      <c r="L64" s="47">
        <v>6</v>
      </c>
    </row>
    <row r="65" spans="1:12" s="47" customFormat="1" ht="18" customHeight="1" x14ac:dyDescent="0.25">
      <c r="A65" s="7"/>
      <c r="B65" s="35"/>
      <c r="C65" s="35"/>
      <c r="D65" s="124" t="s">
        <v>446</v>
      </c>
      <c r="E65" s="30" t="s">
        <v>437</v>
      </c>
      <c r="F65" s="112">
        <f t="shared" si="5"/>
        <v>259.49890762253165</v>
      </c>
      <c r="G65" s="113">
        <f t="shared" si="6"/>
        <v>24</v>
      </c>
      <c r="H65" s="2"/>
      <c r="I65" s="14">
        <f t="shared" si="7"/>
        <v>6227.9737829407595</v>
      </c>
      <c r="J65" s="1"/>
      <c r="K65" s="115">
        <v>205.31</v>
      </c>
      <c r="L65" s="47">
        <v>24</v>
      </c>
    </row>
    <row r="66" spans="1:12" s="47" customFormat="1" ht="18" customHeight="1" x14ac:dyDescent="0.25">
      <c r="A66" s="7"/>
      <c r="B66" s="35"/>
      <c r="C66" s="35"/>
      <c r="D66" s="124" t="s">
        <v>447</v>
      </c>
      <c r="E66" s="30" t="s">
        <v>437</v>
      </c>
      <c r="F66" s="112">
        <f t="shared" si="5"/>
        <v>259.49890762253165</v>
      </c>
      <c r="G66" s="113">
        <f t="shared" si="6"/>
        <v>20</v>
      </c>
      <c r="H66" s="2"/>
      <c r="I66" s="14">
        <f t="shared" si="7"/>
        <v>5189.9781524506325</v>
      </c>
      <c r="J66" s="1"/>
      <c r="K66" s="115">
        <v>205.31</v>
      </c>
      <c r="L66" s="47">
        <v>20</v>
      </c>
    </row>
    <row r="67" spans="1:12" s="47" customFormat="1" ht="18" customHeight="1" x14ac:dyDescent="0.25">
      <c r="A67" s="7"/>
      <c r="B67" s="35"/>
      <c r="C67" s="35"/>
      <c r="D67" s="124" t="s">
        <v>448</v>
      </c>
      <c r="E67" s="30" t="s">
        <v>437</v>
      </c>
      <c r="F67" s="112">
        <f t="shared" si="5"/>
        <v>259.49890762253165</v>
      </c>
      <c r="G67" s="113">
        <f t="shared" si="6"/>
        <v>80</v>
      </c>
      <c r="H67" s="2"/>
      <c r="I67" s="14">
        <f t="shared" si="7"/>
        <v>20759.91260980253</v>
      </c>
      <c r="J67" s="1"/>
      <c r="K67" s="115">
        <v>205.31</v>
      </c>
      <c r="L67" s="47">
        <v>80</v>
      </c>
    </row>
    <row r="68" spans="1:12" s="47" customFormat="1" ht="18" customHeight="1" x14ac:dyDescent="0.25">
      <c r="A68" s="7"/>
      <c r="B68" s="35"/>
      <c r="C68" s="35"/>
      <c r="D68" s="124" t="s">
        <v>449</v>
      </c>
      <c r="E68" s="30" t="s">
        <v>437</v>
      </c>
      <c r="F68" s="112">
        <f t="shared" si="5"/>
        <v>370.71272517504525</v>
      </c>
      <c r="G68" s="113">
        <f t="shared" si="6"/>
        <v>9</v>
      </c>
      <c r="H68" s="2"/>
      <c r="I68" s="14">
        <f t="shared" si="7"/>
        <v>3336.4145265754073</v>
      </c>
      <c r="J68" s="1"/>
      <c r="K68" s="115">
        <v>293.3</v>
      </c>
      <c r="L68" s="47">
        <v>9</v>
      </c>
    </row>
    <row r="69" spans="1:12" s="47" customFormat="1" ht="18" customHeight="1" x14ac:dyDescent="0.25">
      <c r="A69" s="7"/>
      <c r="B69" s="35"/>
      <c r="C69" s="35"/>
      <c r="D69" s="124" t="s">
        <v>450</v>
      </c>
      <c r="E69" s="30" t="s">
        <v>437</v>
      </c>
      <c r="F69" s="112">
        <f t="shared" si="5"/>
        <v>259.49890762253165</v>
      </c>
      <c r="G69" s="113">
        <f t="shared" si="6"/>
        <v>0</v>
      </c>
      <c r="H69" s="2"/>
      <c r="I69" s="14">
        <f t="shared" si="7"/>
        <v>0</v>
      </c>
      <c r="J69" s="1"/>
      <c r="K69" s="115">
        <v>205.31</v>
      </c>
      <c r="L69" s="47">
        <v>0</v>
      </c>
    </row>
    <row r="70" spans="1:12" s="47" customFormat="1" ht="18" customHeight="1" x14ac:dyDescent="0.25">
      <c r="A70" s="7"/>
      <c r="B70" s="35"/>
      <c r="C70" s="35"/>
      <c r="D70" s="124" t="s">
        <v>451</v>
      </c>
      <c r="E70" s="30" t="s">
        <v>437</v>
      </c>
      <c r="F70" s="112">
        <f t="shared" si="5"/>
        <v>370.71272517504525</v>
      </c>
      <c r="G70" s="113">
        <f t="shared" si="6"/>
        <v>75</v>
      </c>
      <c r="H70" s="2"/>
      <c r="I70" s="14">
        <f t="shared" si="7"/>
        <v>27803.454388128393</v>
      </c>
      <c r="J70" s="1"/>
      <c r="K70" s="115">
        <v>293.3</v>
      </c>
      <c r="L70" s="47">
        <v>75</v>
      </c>
    </row>
    <row r="71" spans="1:12" s="47" customFormat="1" ht="18" customHeight="1" x14ac:dyDescent="0.25">
      <c r="A71" s="7"/>
      <c r="B71" s="35"/>
      <c r="C71" s="35"/>
      <c r="D71" s="124" t="s">
        <v>452</v>
      </c>
      <c r="E71" s="30" t="s">
        <v>437</v>
      </c>
      <c r="F71" s="112">
        <f t="shared" si="5"/>
        <v>370.71272517504525</v>
      </c>
      <c r="G71" s="113">
        <f t="shared" si="6"/>
        <v>22.44</v>
      </c>
      <c r="H71" s="2"/>
      <c r="I71" s="14">
        <f t="shared" si="7"/>
        <v>8318.7935529280167</v>
      </c>
      <c r="J71" s="1"/>
      <c r="K71" s="115">
        <v>293.3</v>
      </c>
      <c r="L71" s="47">
        <v>22.44</v>
      </c>
    </row>
    <row r="72" spans="1:12" s="47" customFormat="1" ht="18" customHeight="1" x14ac:dyDescent="0.25">
      <c r="A72" s="7"/>
      <c r="B72" s="35"/>
      <c r="C72" s="35"/>
      <c r="D72" s="124" t="s">
        <v>453</v>
      </c>
      <c r="E72" s="30" t="s">
        <v>209</v>
      </c>
      <c r="F72" s="112">
        <f t="shared" si="5"/>
        <v>367.84358816124586</v>
      </c>
      <c r="G72" s="113">
        <f t="shared" si="6"/>
        <v>18</v>
      </c>
      <c r="H72" s="2"/>
      <c r="I72" s="14">
        <f t="shared" si="7"/>
        <v>6621.1845869024255</v>
      </c>
      <c r="J72" s="1"/>
      <c r="K72" s="115">
        <v>291.02999999999997</v>
      </c>
      <c r="L72" s="47">
        <v>18</v>
      </c>
    </row>
    <row r="73" spans="1:12" s="47" customFormat="1" ht="18" customHeight="1" x14ac:dyDescent="0.25">
      <c r="A73" s="7"/>
      <c r="B73" s="35"/>
      <c r="C73" s="35"/>
      <c r="D73" s="124" t="s">
        <v>454</v>
      </c>
      <c r="E73" s="30" t="s">
        <v>437</v>
      </c>
      <c r="F73" s="112">
        <f t="shared" si="5"/>
        <v>370.71272517504525</v>
      </c>
      <c r="G73" s="113">
        <f t="shared" si="6"/>
        <v>20</v>
      </c>
      <c r="H73" s="2"/>
      <c r="I73" s="14">
        <f t="shared" si="7"/>
        <v>7414.2545035009052</v>
      </c>
      <c r="J73" s="1"/>
      <c r="K73" s="115">
        <v>293.3</v>
      </c>
      <c r="L73" s="47">
        <v>20</v>
      </c>
    </row>
    <row r="74" spans="1:12" s="47" customFormat="1" ht="18" customHeight="1" x14ac:dyDescent="0.25">
      <c r="A74" s="7"/>
      <c r="B74" s="35"/>
      <c r="C74" s="35"/>
      <c r="D74" s="124" t="s">
        <v>455</v>
      </c>
      <c r="E74" s="30" t="s">
        <v>209</v>
      </c>
      <c r="F74" s="112">
        <f t="shared" si="5"/>
        <v>278.36948718906228</v>
      </c>
      <c r="G74" s="113">
        <f t="shared" si="6"/>
        <v>12</v>
      </c>
      <c r="H74" s="2"/>
      <c r="I74" s="14">
        <f t="shared" si="7"/>
        <v>3340.4338462687474</v>
      </c>
      <c r="J74" s="1"/>
      <c r="K74" s="115">
        <v>220.24</v>
      </c>
      <c r="L74" s="47">
        <v>12</v>
      </c>
    </row>
    <row r="75" spans="1:12" s="47" customFormat="1" ht="18" customHeight="1" x14ac:dyDescent="0.25">
      <c r="A75" s="7"/>
      <c r="B75" s="35"/>
      <c r="C75" s="35"/>
      <c r="D75" s="124" t="s">
        <v>456</v>
      </c>
      <c r="E75" s="30" t="s">
        <v>457</v>
      </c>
      <c r="F75" s="112">
        <f t="shared" si="5"/>
        <v>281.16278798223254</v>
      </c>
      <c r="G75" s="113">
        <f t="shared" si="6"/>
        <v>13</v>
      </c>
      <c r="H75" s="2"/>
      <c r="I75" s="14">
        <f t="shared" si="7"/>
        <v>3655.1162437690232</v>
      </c>
      <c r="J75" s="1"/>
      <c r="K75" s="115">
        <v>222.45</v>
      </c>
      <c r="L75" s="47">
        <v>13</v>
      </c>
    </row>
    <row r="76" spans="1:12" s="47" customFormat="1" ht="18" customHeight="1" x14ac:dyDescent="0.25">
      <c r="A76" s="7"/>
      <c r="B76" s="35"/>
      <c r="C76" s="35"/>
      <c r="D76" s="124" t="s">
        <v>458</v>
      </c>
      <c r="E76" s="30" t="s">
        <v>437</v>
      </c>
      <c r="F76" s="112">
        <f t="shared" si="5"/>
        <v>315.11213608384088</v>
      </c>
      <c r="G76" s="113">
        <f t="shared" si="6"/>
        <v>30</v>
      </c>
      <c r="H76" s="2"/>
      <c r="I76" s="14">
        <f t="shared" si="7"/>
        <v>9453.364082515227</v>
      </c>
      <c r="J76" s="1"/>
      <c r="K76" s="115">
        <v>249.31</v>
      </c>
      <c r="L76" s="47">
        <v>30</v>
      </c>
    </row>
    <row r="77" spans="1:12" s="47" customFormat="1" ht="18" customHeight="1" x14ac:dyDescent="0.25">
      <c r="A77" s="7"/>
      <c r="B77" s="35"/>
      <c r="C77" s="35"/>
      <c r="D77" s="124" t="s">
        <v>459</v>
      </c>
      <c r="E77" s="30" t="s">
        <v>437</v>
      </c>
      <c r="F77" s="112">
        <f t="shared" si="5"/>
        <v>315.11213608384088</v>
      </c>
      <c r="G77" s="113">
        <f t="shared" si="6"/>
        <v>10.89</v>
      </c>
      <c r="H77" s="2"/>
      <c r="I77" s="14">
        <f t="shared" si="7"/>
        <v>3431.5711619530275</v>
      </c>
      <c r="J77" s="1"/>
      <c r="K77" s="115">
        <v>249.31</v>
      </c>
      <c r="L77" s="47">
        <v>10.89</v>
      </c>
    </row>
    <row r="78" spans="1:12" s="47" customFormat="1" ht="18" customHeight="1" x14ac:dyDescent="0.25">
      <c r="A78" s="7"/>
      <c r="B78" s="35"/>
      <c r="C78" s="35"/>
      <c r="D78" s="124" t="s">
        <v>460</v>
      </c>
      <c r="E78" s="30" t="s">
        <v>367</v>
      </c>
      <c r="F78" s="112">
        <f t="shared" si="5"/>
        <v>22.637111857773817</v>
      </c>
      <c r="G78" s="113">
        <f t="shared" si="6"/>
        <v>220</v>
      </c>
      <c r="H78" s="2"/>
      <c r="I78" s="14">
        <f>G78*F78</f>
        <v>4980.1646087102399</v>
      </c>
      <c r="J78" s="1"/>
      <c r="K78" s="115">
        <v>17.91</v>
      </c>
      <c r="L78" s="47">
        <v>220</v>
      </c>
    </row>
    <row r="79" spans="1:12" s="47" customFormat="1" ht="18" customHeight="1" x14ac:dyDescent="0.25">
      <c r="A79" s="7"/>
      <c r="B79" s="35"/>
      <c r="C79" s="35"/>
      <c r="D79" s="124" t="s">
        <v>461</v>
      </c>
      <c r="E79" s="30" t="s">
        <v>437</v>
      </c>
      <c r="F79" s="112">
        <f t="shared" si="5"/>
        <v>370.71272517504525</v>
      </c>
      <c r="G79" s="113">
        <f t="shared" si="6"/>
        <v>4</v>
      </c>
      <c r="H79" s="2"/>
      <c r="I79" s="14">
        <f>G79*F79</f>
        <v>1482.850900700181</v>
      </c>
      <c r="J79" s="1"/>
      <c r="K79" s="115">
        <v>293.3</v>
      </c>
      <c r="L79" s="47">
        <v>4</v>
      </c>
    </row>
    <row r="80" spans="1:12" s="47" customFormat="1" ht="18" customHeight="1" x14ac:dyDescent="0.25">
      <c r="A80" s="7"/>
      <c r="B80" s="35"/>
      <c r="C80" s="35"/>
      <c r="D80" s="124" t="s">
        <v>462</v>
      </c>
      <c r="E80" s="30" t="s">
        <v>209</v>
      </c>
      <c r="F80" s="112">
        <f t="shared" si="5"/>
        <v>7615.940932263884</v>
      </c>
      <c r="G80" s="113">
        <f t="shared" si="6"/>
        <v>2</v>
      </c>
      <c r="H80" s="4"/>
      <c r="I80" s="14">
        <f>G80*F80</f>
        <v>15231.881864527768</v>
      </c>
      <c r="J80" s="1"/>
      <c r="K80" s="115">
        <v>6025.57</v>
      </c>
      <c r="L80" s="47">
        <v>2</v>
      </c>
    </row>
    <row r="81" spans="1:12" s="47" customFormat="1" ht="18" customHeight="1" x14ac:dyDescent="0.25">
      <c r="A81" s="7"/>
      <c r="B81" s="35"/>
      <c r="C81" s="35"/>
      <c r="D81" s="124" t="s">
        <v>463</v>
      </c>
      <c r="E81" s="30" t="s">
        <v>209</v>
      </c>
      <c r="F81" s="112">
        <f t="shared" si="5"/>
        <v>4791.5599280057722</v>
      </c>
      <c r="G81" s="113">
        <f t="shared" si="6"/>
        <v>2</v>
      </c>
      <c r="H81" s="2"/>
      <c r="I81" s="14">
        <f>G81*F81</f>
        <v>9583.1198560115445</v>
      </c>
      <c r="J81" s="1"/>
      <c r="K81" s="115">
        <v>3790.98</v>
      </c>
      <c r="L81" s="47">
        <v>2</v>
      </c>
    </row>
    <row r="82" spans="1:12" s="47" customFormat="1" ht="18" customHeight="1" x14ac:dyDescent="0.25">
      <c r="A82" s="7"/>
      <c r="B82" s="35"/>
      <c r="C82" s="35"/>
      <c r="D82" s="124" t="s">
        <v>464</v>
      </c>
      <c r="E82" s="30" t="s">
        <v>209</v>
      </c>
      <c r="F82" s="112">
        <f t="shared" si="5"/>
        <v>19733.393527367603</v>
      </c>
      <c r="G82" s="113">
        <f t="shared" si="6"/>
        <v>1</v>
      </c>
      <c r="H82" s="2"/>
      <c r="I82" s="14">
        <f>G82*F82</f>
        <v>19733.393527367603</v>
      </c>
      <c r="J82" s="1"/>
      <c r="K82" s="115">
        <v>15612.64</v>
      </c>
      <c r="L82" s="47">
        <v>1</v>
      </c>
    </row>
    <row r="83" spans="1:12" s="47" customFormat="1" ht="18" customHeight="1" x14ac:dyDescent="0.25">
      <c r="A83" s="7"/>
      <c r="B83" s="35"/>
      <c r="C83" s="35"/>
      <c r="D83" s="124" t="s">
        <v>465</v>
      </c>
      <c r="E83" s="30" t="s">
        <v>437</v>
      </c>
      <c r="F83" s="112">
        <f t="shared" si="5"/>
        <v>496.68932701001546</v>
      </c>
      <c r="G83" s="113">
        <f t="shared" si="6"/>
        <v>7.5</v>
      </c>
      <c r="H83" s="2"/>
      <c r="I83" s="14">
        <f t="shared" ref="I83:I90" si="8">G83*F83</f>
        <v>3725.169952575116</v>
      </c>
      <c r="J83" s="1"/>
      <c r="K83" s="115">
        <v>392.97</v>
      </c>
      <c r="L83" s="47">
        <v>7.5</v>
      </c>
    </row>
    <row r="84" spans="1:12" s="47" customFormat="1" ht="18" customHeight="1" x14ac:dyDescent="0.25">
      <c r="A84" s="7"/>
      <c r="B84" s="35"/>
      <c r="C84" s="35"/>
      <c r="D84" s="124" t="s">
        <v>466</v>
      </c>
      <c r="E84" s="30" t="s">
        <v>209</v>
      </c>
      <c r="F84" s="112">
        <f t="shared" si="5"/>
        <v>11216.050637336632</v>
      </c>
      <c r="G84" s="113">
        <f t="shared" si="6"/>
        <v>1</v>
      </c>
      <c r="H84" s="2"/>
      <c r="I84" s="14">
        <f t="shared" si="8"/>
        <v>11216.050637336632</v>
      </c>
      <c r="J84" s="1"/>
      <c r="K84" s="115">
        <v>8873.9</v>
      </c>
      <c r="L84" s="47">
        <v>1</v>
      </c>
    </row>
    <row r="85" spans="1:12" s="47" customFormat="1" ht="18" customHeight="1" x14ac:dyDescent="0.25">
      <c r="A85" s="7"/>
      <c r="B85" s="35"/>
      <c r="C85" s="35"/>
      <c r="D85" s="124" t="s">
        <v>467</v>
      </c>
      <c r="E85" s="30" t="s">
        <v>209</v>
      </c>
      <c r="F85" s="112">
        <f t="shared" si="5"/>
        <v>5149.7849555172324</v>
      </c>
      <c r="G85" s="113">
        <f t="shared" si="6"/>
        <v>1</v>
      </c>
      <c r="H85" s="2"/>
      <c r="I85" s="14">
        <f t="shared" si="8"/>
        <v>5149.7849555172324</v>
      </c>
      <c r="J85" s="1"/>
      <c r="K85" s="115">
        <v>4074.4</v>
      </c>
      <c r="L85" s="47">
        <v>1</v>
      </c>
    </row>
    <row r="86" spans="1:12" s="47" customFormat="1" ht="18" customHeight="1" x14ac:dyDescent="0.25">
      <c r="A86" s="7"/>
      <c r="B86" s="35"/>
      <c r="C86" s="35"/>
      <c r="D86" s="124" t="s">
        <v>468</v>
      </c>
      <c r="E86" s="30" t="s">
        <v>209</v>
      </c>
      <c r="F86" s="112">
        <f t="shared" si="5"/>
        <v>6561.4888418972532</v>
      </c>
      <c r="G86" s="113">
        <f t="shared" si="6"/>
        <v>1</v>
      </c>
      <c r="H86" s="2"/>
      <c r="I86" s="14">
        <f t="shared" si="8"/>
        <v>6561.4888418972532</v>
      </c>
      <c r="J86" s="1"/>
      <c r="K86" s="115">
        <v>5191.3100000000004</v>
      </c>
      <c r="L86" s="47">
        <v>1</v>
      </c>
    </row>
    <row r="87" spans="1:12" s="47" customFormat="1" ht="18" customHeight="1" x14ac:dyDescent="0.25">
      <c r="A87" s="7"/>
      <c r="B87" s="35"/>
      <c r="C87" s="35"/>
      <c r="D87" s="124" t="s">
        <v>469</v>
      </c>
      <c r="E87" s="30" t="s">
        <v>470</v>
      </c>
      <c r="F87" s="112">
        <f t="shared" si="5"/>
        <v>1.3018551207988291</v>
      </c>
      <c r="G87" s="113">
        <f t="shared" si="6"/>
        <v>21600</v>
      </c>
      <c r="H87" s="2"/>
      <c r="I87" s="14">
        <f t="shared" si="8"/>
        <v>28120.070609254708</v>
      </c>
      <c r="J87" s="1"/>
      <c r="K87" s="115">
        <v>1.03</v>
      </c>
      <c r="L87" s="1">
        <v>21600</v>
      </c>
    </row>
    <row r="88" spans="1:12" s="47" customFormat="1" ht="18" customHeight="1" x14ac:dyDescent="0.25">
      <c r="A88" s="7"/>
      <c r="B88" s="35"/>
      <c r="C88" s="35"/>
      <c r="D88" s="124" t="s">
        <v>471</v>
      </c>
      <c r="E88" s="30" t="s">
        <v>402</v>
      </c>
      <c r="F88" s="112">
        <f t="shared" si="5"/>
        <v>189.5779122025402</v>
      </c>
      <c r="G88" s="113">
        <f t="shared" si="6"/>
        <v>6</v>
      </c>
      <c r="H88" s="2"/>
      <c r="I88" s="14">
        <f>G88*F88</f>
        <v>1137.4674732152412</v>
      </c>
      <c r="J88" s="1"/>
      <c r="K88" s="115">
        <v>149.99</v>
      </c>
      <c r="L88" s="47">
        <v>6</v>
      </c>
    </row>
    <row r="89" spans="1:12" s="47" customFormat="1" ht="18" customHeight="1" x14ac:dyDescent="0.25">
      <c r="A89" s="7"/>
      <c r="B89" s="35"/>
      <c r="C89" s="35"/>
      <c r="D89" s="124" t="s">
        <v>472</v>
      </c>
      <c r="E89" s="30" t="s">
        <v>402</v>
      </c>
      <c r="F89" s="112">
        <f t="shared" si="5"/>
        <v>72.373033220331024</v>
      </c>
      <c r="G89" s="113">
        <f t="shared" si="6"/>
        <v>6</v>
      </c>
      <c r="H89" s="2"/>
      <c r="I89" s="14">
        <f>G89*F89</f>
        <v>434.23819932198614</v>
      </c>
      <c r="J89" s="1"/>
      <c r="K89" s="115">
        <v>57.26</v>
      </c>
      <c r="L89" s="47">
        <v>6</v>
      </c>
    </row>
    <row r="90" spans="1:12" s="47" customFormat="1" ht="18" customHeight="1" x14ac:dyDescent="0.25">
      <c r="A90" s="7"/>
      <c r="B90" s="35"/>
      <c r="C90" s="35"/>
      <c r="D90" s="124" t="s">
        <v>473</v>
      </c>
      <c r="E90" s="30" t="s">
        <v>402</v>
      </c>
      <c r="F90" s="112">
        <f t="shared" si="5"/>
        <v>3521.3158718391551</v>
      </c>
      <c r="G90" s="113">
        <f t="shared" si="6"/>
        <v>1.2</v>
      </c>
      <c r="H90" s="2"/>
      <c r="I90" s="14">
        <f t="shared" si="8"/>
        <v>4225.5790462069863</v>
      </c>
      <c r="J90" s="1"/>
      <c r="K90" s="115">
        <v>2785.99</v>
      </c>
      <c r="L90" s="47">
        <v>1.2</v>
      </c>
    </row>
    <row r="91" spans="1:12" s="47" customFormat="1" ht="18" customHeight="1" x14ac:dyDescent="0.25">
      <c r="A91" s="106" t="s">
        <v>307</v>
      </c>
      <c r="B91" s="33"/>
      <c r="C91" s="33"/>
      <c r="D91" s="107" t="s">
        <v>34</v>
      </c>
      <c r="E91" s="59"/>
      <c r="F91" s="108"/>
      <c r="G91" s="8"/>
      <c r="H91" s="8"/>
      <c r="I91" s="45"/>
      <c r="J91" s="1"/>
    </row>
    <row r="92" spans="1:12" s="47" customFormat="1" ht="18" customHeight="1" x14ac:dyDescent="0.25">
      <c r="A92" s="3"/>
      <c r="B92" s="15"/>
      <c r="C92" s="15"/>
      <c r="D92" s="124" t="s">
        <v>474</v>
      </c>
      <c r="E92" s="30" t="s">
        <v>209</v>
      </c>
      <c r="F92" s="112">
        <f>K92*(1+$I$4)</f>
        <v>128132.20848824087</v>
      </c>
      <c r="G92" s="113">
        <f t="shared" ref="G92:G94" si="9">L92*($K$1/$K$2)</f>
        <v>0</v>
      </c>
      <c r="H92" s="4"/>
      <c r="I92" s="14">
        <f>G92*F92</f>
        <v>0</v>
      </c>
      <c r="J92" s="1"/>
      <c r="K92" s="115">
        <v>101375.47</v>
      </c>
      <c r="L92" s="47">
        <v>0</v>
      </c>
    </row>
    <row r="93" spans="1:12" s="47" customFormat="1" ht="18" customHeight="1" x14ac:dyDescent="0.25">
      <c r="A93" s="3"/>
      <c r="B93" s="15"/>
      <c r="C93" s="15"/>
      <c r="D93" s="124" t="s">
        <v>475</v>
      </c>
      <c r="E93" s="30" t="s">
        <v>209</v>
      </c>
      <c r="F93" s="112">
        <f>K93*(1+$I$4)</f>
        <v>85351.656658158128</v>
      </c>
      <c r="G93" s="113">
        <f t="shared" si="9"/>
        <v>0</v>
      </c>
      <c r="H93" s="4"/>
      <c r="I93" s="14">
        <f>G93*F93</f>
        <v>0</v>
      </c>
      <c r="J93" s="1"/>
      <c r="K93" s="115">
        <v>67528.41</v>
      </c>
      <c r="L93" s="47">
        <v>0</v>
      </c>
    </row>
    <row r="94" spans="1:12" s="47" customFormat="1" ht="18" customHeight="1" x14ac:dyDescent="0.25">
      <c r="A94" s="3"/>
      <c r="B94" s="15"/>
      <c r="C94" s="15"/>
      <c r="D94" s="124" t="s">
        <v>476</v>
      </c>
      <c r="E94" s="30" t="s">
        <v>437</v>
      </c>
      <c r="F94" s="112">
        <f>K94*(1+$I$4)</f>
        <v>259.49890762253165</v>
      </c>
      <c r="G94" s="113">
        <f t="shared" si="9"/>
        <v>0</v>
      </c>
      <c r="H94" s="4"/>
      <c r="I94" s="14">
        <f>G94*F94</f>
        <v>0</v>
      </c>
      <c r="J94" s="1"/>
      <c r="K94" s="115">
        <v>205.31</v>
      </c>
      <c r="L94" s="47">
        <v>0</v>
      </c>
    </row>
    <row r="95" spans="1:12" s="47" customFormat="1" ht="18" customHeight="1" x14ac:dyDescent="0.25">
      <c r="A95" s="106" t="s">
        <v>308</v>
      </c>
      <c r="B95" s="33"/>
      <c r="C95" s="33"/>
      <c r="D95" s="107" t="s">
        <v>35</v>
      </c>
      <c r="E95" s="59"/>
      <c r="F95" s="108"/>
      <c r="G95" s="8"/>
      <c r="H95" s="8"/>
      <c r="I95" s="45"/>
      <c r="J95" s="1"/>
    </row>
    <row r="96" spans="1:12" s="47" customFormat="1" ht="18" customHeight="1" x14ac:dyDescent="0.25">
      <c r="A96" s="3"/>
      <c r="B96" s="15"/>
      <c r="C96" s="15"/>
      <c r="D96" s="124" t="s">
        <v>477</v>
      </c>
      <c r="E96" s="30" t="s">
        <v>437</v>
      </c>
      <c r="F96" s="112">
        <f t="shared" ref="F96:F101" si="10">K96*(1+$I$4)</f>
        <v>454.60022456088825</v>
      </c>
      <c r="G96" s="113">
        <f t="shared" ref="G96:G107" si="11">L96*($K$1/$K$2)</f>
        <v>8</v>
      </c>
      <c r="H96" s="4"/>
      <c r="I96" s="14">
        <f t="shared" ref="I96:I101" si="12">G96*F96</f>
        <v>3636.801796487106</v>
      </c>
      <c r="J96" s="1"/>
      <c r="K96" s="115">
        <v>359.67</v>
      </c>
      <c r="L96" s="47">
        <v>8</v>
      </c>
    </row>
    <row r="97" spans="1:13" s="47" customFormat="1" ht="18" customHeight="1" x14ac:dyDescent="0.25">
      <c r="A97" s="3"/>
      <c r="B97" s="15"/>
      <c r="C97" s="15"/>
      <c r="D97" s="124" t="s">
        <v>478</v>
      </c>
      <c r="E97" s="30" t="s">
        <v>437</v>
      </c>
      <c r="F97" s="112">
        <f t="shared" si="10"/>
        <v>454.60022456088825</v>
      </c>
      <c r="G97" s="113">
        <f t="shared" si="11"/>
        <v>12</v>
      </c>
      <c r="H97" s="4"/>
      <c r="I97" s="14">
        <f t="shared" si="12"/>
        <v>5455.2026947306585</v>
      </c>
      <c r="J97" s="1"/>
      <c r="K97" s="115">
        <v>359.67</v>
      </c>
      <c r="L97" s="47">
        <v>12</v>
      </c>
    </row>
    <row r="98" spans="1:13" s="47" customFormat="1" ht="18" customHeight="1" x14ac:dyDescent="0.25">
      <c r="A98" s="3"/>
      <c r="B98" s="15"/>
      <c r="C98" s="15"/>
      <c r="D98" s="124" t="s">
        <v>479</v>
      </c>
      <c r="E98" s="30" t="s">
        <v>209</v>
      </c>
      <c r="F98" s="112">
        <f t="shared" si="10"/>
        <v>105.26067423313252</v>
      </c>
      <c r="G98" s="113">
        <f t="shared" si="11"/>
        <v>8</v>
      </c>
      <c r="H98" s="4"/>
      <c r="I98" s="14">
        <f t="shared" si="12"/>
        <v>842.08539386506015</v>
      </c>
      <c r="J98" s="1"/>
      <c r="K98" s="115">
        <v>83.28</v>
      </c>
      <c r="L98" s="47">
        <v>8</v>
      </c>
    </row>
    <row r="99" spans="1:13" s="47" customFormat="1" ht="18" customHeight="1" x14ac:dyDescent="0.25">
      <c r="A99" s="3"/>
      <c r="B99" s="15"/>
      <c r="C99" s="15"/>
      <c r="D99" s="124" t="s">
        <v>480</v>
      </c>
      <c r="E99" s="30" t="s">
        <v>209</v>
      </c>
      <c r="F99" s="112">
        <f t="shared" si="10"/>
        <v>145.35275620569453</v>
      </c>
      <c r="G99" s="113">
        <f t="shared" si="11"/>
        <v>20</v>
      </c>
      <c r="H99" s="4"/>
      <c r="I99" s="14">
        <f t="shared" si="12"/>
        <v>2907.0551241138905</v>
      </c>
      <c r="J99" s="1"/>
      <c r="K99" s="115">
        <v>115</v>
      </c>
      <c r="L99" s="47">
        <v>20</v>
      </c>
    </row>
    <row r="100" spans="1:13" s="47" customFormat="1" ht="18" customHeight="1" x14ac:dyDescent="0.25">
      <c r="A100" s="3"/>
      <c r="B100" s="15"/>
      <c r="C100" s="15"/>
      <c r="D100" s="124" t="s">
        <v>481</v>
      </c>
      <c r="E100" s="30" t="s">
        <v>482</v>
      </c>
      <c r="F100" s="112">
        <f t="shared" si="10"/>
        <v>260.58589345154815</v>
      </c>
      <c r="G100" s="113">
        <f t="shared" si="11"/>
        <v>396</v>
      </c>
      <c r="H100" s="4"/>
      <c r="I100" s="14">
        <f t="shared" si="12"/>
        <v>103192.01380681306</v>
      </c>
      <c r="J100" s="1"/>
      <c r="K100" s="115">
        <v>206.17</v>
      </c>
      <c r="L100" s="47">
        <v>396</v>
      </c>
    </row>
    <row r="101" spans="1:13" s="47" customFormat="1" ht="18" customHeight="1" x14ac:dyDescent="0.25">
      <c r="A101" s="3"/>
      <c r="B101" s="15"/>
      <c r="C101" s="15"/>
      <c r="D101" s="124" t="s">
        <v>483</v>
      </c>
      <c r="E101" s="30" t="s">
        <v>402</v>
      </c>
      <c r="F101" s="112">
        <f t="shared" si="10"/>
        <v>3521.3158718391551</v>
      </c>
      <c r="G101" s="113">
        <f t="shared" si="11"/>
        <v>12</v>
      </c>
      <c r="H101" s="4"/>
      <c r="I101" s="14">
        <f t="shared" si="12"/>
        <v>42255.790462069861</v>
      </c>
      <c r="J101" s="1"/>
      <c r="K101" s="115">
        <v>2785.99</v>
      </c>
      <c r="L101" s="47">
        <v>12</v>
      </c>
    </row>
    <row r="102" spans="1:13" s="47" customFormat="1" ht="18" customHeight="1" x14ac:dyDescent="0.25">
      <c r="A102" s="106" t="s">
        <v>309</v>
      </c>
      <c r="B102" s="33"/>
      <c r="C102" s="33"/>
      <c r="D102" s="107" t="s">
        <v>36</v>
      </c>
      <c r="E102" s="59"/>
      <c r="F102" s="108"/>
      <c r="G102" s="8"/>
      <c r="H102" s="8"/>
      <c r="I102" s="45"/>
    </row>
    <row r="103" spans="1:13" s="47" customFormat="1" ht="18" customHeight="1" x14ac:dyDescent="0.25">
      <c r="A103" s="3"/>
      <c r="B103" s="15"/>
      <c r="C103" s="15"/>
      <c r="D103" s="124" t="s">
        <v>484</v>
      </c>
      <c r="E103" s="30" t="s">
        <v>209</v>
      </c>
      <c r="F103" s="112">
        <f>K103*(1+$I$4)</f>
        <v>6829.1022251270933</v>
      </c>
      <c r="G103" s="113">
        <f t="shared" si="11"/>
        <v>1</v>
      </c>
      <c r="H103" s="4"/>
      <c r="I103" s="14">
        <f>G103*F103</f>
        <v>6829.1022251270933</v>
      </c>
      <c r="J103" s="1"/>
      <c r="K103" s="115">
        <v>5403.04</v>
      </c>
      <c r="L103" s="47">
        <v>1</v>
      </c>
    </row>
    <row r="104" spans="1:13" s="47" customFormat="1" ht="18" customHeight="1" x14ac:dyDescent="0.25">
      <c r="A104" s="3"/>
      <c r="B104" s="15"/>
      <c r="C104" s="15"/>
      <c r="D104" s="124" t="s">
        <v>485</v>
      </c>
      <c r="E104" s="30" t="s">
        <v>244</v>
      </c>
      <c r="F104" s="112">
        <f>K104*(1+$I$4)</f>
        <v>0.50557480419372014</v>
      </c>
      <c r="G104" s="113">
        <f t="shared" si="11"/>
        <v>3000</v>
      </c>
      <c r="H104" s="4"/>
      <c r="I104" s="14">
        <f>G104*F104</f>
        <v>1516.7244125811603</v>
      </c>
      <c r="J104" s="1"/>
      <c r="K104" s="115">
        <v>0.4</v>
      </c>
      <c r="L104" s="1">
        <v>3000</v>
      </c>
    </row>
    <row r="105" spans="1:13" s="47" customFormat="1" ht="18" customHeight="1" x14ac:dyDescent="0.25">
      <c r="A105" s="3"/>
      <c r="B105" s="15"/>
      <c r="C105" s="15"/>
      <c r="D105" s="124" t="s">
        <v>486</v>
      </c>
      <c r="E105" s="30" t="s">
        <v>209</v>
      </c>
      <c r="F105" s="112">
        <f>K105*(1+$I$4)</f>
        <v>8735.3214668590954</v>
      </c>
      <c r="G105" s="113">
        <f t="shared" si="11"/>
        <v>0</v>
      </c>
      <c r="H105" s="4"/>
      <c r="I105" s="14">
        <f>G105*F105</f>
        <v>0</v>
      </c>
      <c r="J105" s="1"/>
      <c r="K105" s="115">
        <v>6911.2</v>
      </c>
      <c r="L105" s="47">
        <v>0</v>
      </c>
    </row>
    <row r="106" spans="1:13" s="47" customFormat="1" ht="18" customHeight="1" x14ac:dyDescent="0.25">
      <c r="A106" s="3"/>
      <c r="B106" s="15"/>
      <c r="C106" s="15"/>
      <c r="D106" s="124" t="s">
        <v>487</v>
      </c>
      <c r="E106" s="30" t="s">
        <v>209</v>
      </c>
      <c r="F106" s="112">
        <f>K106*(1+$I$4)</f>
        <v>20806.058950055318</v>
      </c>
      <c r="G106" s="113">
        <f t="shared" si="11"/>
        <v>1</v>
      </c>
      <c r="H106" s="4"/>
      <c r="I106" s="14">
        <f>G106*F106</f>
        <v>20806.058950055318</v>
      </c>
      <c r="J106" s="1"/>
      <c r="K106" s="115">
        <v>16461.310000000001</v>
      </c>
      <c r="L106" s="47">
        <v>1</v>
      </c>
    </row>
    <row r="107" spans="1:13" s="47" customFormat="1" ht="18" customHeight="1" x14ac:dyDescent="0.25">
      <c r="A107" s="3"/>
      <c r="B107" s="15"/>
      <c r="C107" s="15"/>
      <c r="D107" s="124" t="s">
        <v>488</v>
      </c>
      <c r="E107" s="30" t="s">
        <v>209</v>
      </c>
      <c r="F107" s="112">
        <f>K107*(1+$I$4)</f>
        <v>6076.0991117609665</v>
      </c>
      <c r="G107" s="113">
        <f t="shared" si="11"/>
        <v>1</v>
      </c>
      <c r="H107" s="4"/>
      <c r="I107" s="14">
        <f>G107*F107</f>
        <v>6076.0991117609665</v>
      </c>
      <c r="J107" s="1"/>
      <c r="K107" s="115">
        <v>4807.28</v>
      </c>
      <c r="L107" s="47">
        <v>1</v>
      </c>
    </row>
    <row r="108" spans="1:13" s="47" customFormat="1" ht="18" customHeight="1" thickBot="1" x14ac:dyDescent="0.3">
      <c r="A108" s="118"/>
      <c r="B108" s="119"/>
      <c r="C108" s="119"/>
      <c r="D108" s="119"/>
      <c r="E108" s="119"/>
      <c r="F108" s="120"/>
      <c r="H108" s="23" t="str">
        <f>"TOTAL - "&amp;B52</f>
        <v>TOTAL - INSTALAÇÃO DE CANTEIRO DE OBRAS</v>
      </c>
      <c r="I108" s="121">
        <f>SUM(I54:I107)</f>
        <v>559651.71203664388</v>
      </c>
      <c r="J108" s="1"/>
      <c r="K108" s="122"/>
      <c r="L108" s="122"/>
      <c r="M108" s="122"/>
    </row>
    <row r="109" spans="1:13" s="47" customFormat="1" ht="21" customHeight="1" x14ac:dyDescent="0.25">
      <c r="A109" s="56">
        <v>10</v>
      </c>
      <c r="B109" s="17" t="s">
        <v>37</v>
      </c>
      <c r="C109" s="16"/>
      <c r="D109" s="16"/>
      <c r="E109" s="16"/>
      <c r="F109" s="16"/>
      <c r="G109" s="16"/>
      <c r="H109" s="16"/>
      <c r="I109" s="40">
        <f>I159</f>
        <v>179391.03491536048</v>
      </c>
    </row>
    <row r="110" spans="1:13" s="47" customFormat="1" ht="18" customHeight="1" x14ac:dyDescent="0.25">
      <c r="A110" s="106" t="s">
        <v>310</v>
      </c>
      <c r="B110" s="33"/>
      <c r="C110" s="33"/>
      <c r="D110" s="107" t="s">
        <v>153</v>
      </c>
      <c r="E110" s="59"/>
      <c r="F110" s="108"/>
      <c r="G110" s="8"/>
      <c r="H110" s="8"/>
      <c r="I110" s="45"/>
      <c r="K110" s="47" t="s">
        <v>215</v>
      </c>
      <c r="L110" s="47" t="s">
        <v>217</v>
      </c>
    </row>
    <row r="111" spans="1:13" s="47" customFormat="1" ht="18" customHeight="1" x14ac:dyDescent="0.25">
      <c r="A111" s="125">
        <v>30050</v>
      </c>
      <c r="B111" s="15"/>
      <c r="C111" s="15"/>
      <c r="D111" s="126" t="s">
        <v>154</v>
      </c>
      <c r="E111" s="30" t="s">
        <v>209</v>
      </c>
      <c r="F111" s="112">
        <f t="shared" ref="F111:F124" si="13">K111*(1+$I$4)</f>
        <v>11.097366952052155</v>
      </c>
      <c r="G111" s="4">
        <f>ROUNDUP(L111*($J$3/20),0)</f>
        <v>1</v>
      </c>
      <c r="H111" s="4">
        <f>DT!$J$17</f>
        <v>261</v>
      </c>
      <c r="I111" s="14">
        <f>F111*G111*H111</f>
        <v>2896.4127744856128</v>
      </c>
      <c r="J111" s="1"/>
      <c r="K111" s="127">
        <v>8.7799999999999994</v>
      </c>
      <c r="L111" s="47">
        <v>2</v>
      </c>
      <c r="M111" s="116"/>
    </row>
    <row r="112" spans="1:13" s="47" customFormat="1" ht="18" customHeight="1" x14ac:dyDescent="0.25">
      <c r="A112" s="125">
        <v>30037</v>
      </c>
      <c r="B112" s="15"/>
      <c r="C112" s="15"/>
      <c r="D112" s="126" t="s">
        <v>40</v>
      </c>
      <c r="E112" s="30" t="s">
        <v>209</v>
      </c>
      <c r="F112" s="112">
        <f t="shared" si="13"/>
        <v>6.155373241058542</v>
      </c>
      <c r="G112" s="4">
        <f t="shared" ref="G112:G152" si="14">ROUNDUP(L112*($J$3/20),0)</f>
        <v>3</v>
      </c>
      <c r="H112" s="4">
        <f>DT!$J$17</f>
        <v>261</v>
      </c>
      <c r="I112" s="14">
        <f t="shared" ref="I112:I150" si="15">F112*G112*H112</f>
        <v>4819.6572477488389</v>
      </c>
      <c r="J112" s="1"/>
      <c r="K112" s="127">
        <v>4.87</v>
      </c>
      <c r="L112" s="47">
        <v>10</v>
      </c>
      <c r="M112" s="116"/>
    </row>
    <row r="113" spans="1:13" s="47" customFormat="1" ht="18" customHeight="1" x14ac:dyDescent="0.25">
      <c r="A113" s="125">
        <v>30036</v>
      </c>
      <c r="B113" s="15"/>
      <c r="C113" s="15"/>
      <c r="D113" s="126" t="s">
        <v>41</v>
      </c>
      <c r="E113" s="30" t="s">
        <v>209</v>
      </c>
      <c r="F113" s="112">
        <f t="shared" si="13"/>
        <v>3.8676472520819587</v>
      </c>
      <c r="G113" s="4">
        <f t="shared" si="14"/>
        <v>1</v>
      </c>
      <c r="H113" s="4">
        <f>DT!$J$17</f>
        <v>261</v>
      </c>
      <c r="I113" s="14">
        <f t="shared" si="15"/>
        <v>1009.4559327933912</v>
      </c>
      <c r="J113" s="1"/>
      <c r="K113" s="127">
        <v>3.06</v>
      </c>
      <c r="L113" s="47">
        <v>2</v>
      </c>
      <c r="M113" s="116"/>
    </row>
    <row r="114" spans="1:13" s="47" customFormat="1" ht="18" customHeight="1" x14ac:dyDescent="0.25">
      <c r="A114" s="125">
        <v>30035</v>
      </c>
      <c r="B114" s="15"/>
      <c r="C114" s="15"/>
      <c r="D114" s="126" t="s">
        <v>42</v>
      </c>
      <c r="E114" s="30" t="s">
        <v>209</v>
      </c>
      <c r="F114" s="112">
        <f t="shared" si="13"/>
        <v>5.6877165471793507</v>
      </c>
      <c r="G114" s="4">
        <f t="shared" si="14"/>
        <v>1</v>
      </c>
      <c r="H114" s="4">
        <f>DT!$J$17</f>
        <v>261</v>
      </c>
      <c r="I114" s="14">
        <f t="shared" si="15"/>
        <v>1484.4940188138105</v>
      </c>
      <c r="J114" s="1"/>
      <c r="K114" s="127">
        <v>4.5</v>
      </c>
      <c r="L114" s="47">
        <v>2</v>
      </c>
      <c r="M114" s="116"/>
    </row>
    <row r="115" spans="1:13" s="47" customFormat="1" ht="18" customHeight="1" x14ac:dyDescent="0.25">
      <c r="A115" s="125">
        <v>30125</v>
      </c>
      <c r="B115" s="15"/>
      <c r="C115" s="15"/>
      <c r="D115" s="126" t="s">
        <v>155</v>
      </c>
      <c r="E115" s="30" t="s">
        <v>209</v>
      </c>
      <c r="F115" s="112">
        <f t="shared" si="13"/>
        <v>7.482507102067057</v>
      </c>
      <c r="G115" s="4">
        <f t="shared" si="14"/>
        <v>0</v>
      </c>
      <c r="H115" s="4">
        <f>DT!$J$17</f>
        <v>261</v>
      </c>
      <c r="I115" s="14">
        <f t="shared" si="15"/>
        <v>0</v>
      </c>
      <c r="J115" s="1"/>
      <c r="K115" s="127">
        <v>5.92</v>
      </c>
      <c r="L115" s="47">
        <v>0</v>
      </c>
      <c r="M115" s="116"/>
    </row>
    <row r="116" spans="1:13" s="47" customFormat="1" ht="18" customHeight="1" x14ac:dyDescent="0.25">
      <c r="A116" s="125">
        <v>30110</v>
      </c>
      <c r="B116" s="15"/>
      <c r="C116" s="15"/>
      <c r="D116" s="126" t="s">
        <v>183</v>
      </c>
      <c r="E116" s="30" t="s">
        <v>209</v>
      </c>
      <c r="F116" s="112">
        <f t="shared" si="13"/>
        <v>11.476548055197446</v>
      </c>
      <c r="G116" s="4">
        <f t="shared" si="14"/>
        <v>1</v>
      </c>
      <c r="H116" s="4">
        <f>DT!$J$17</f>
        <v>261</v>
      </c>
      <c r="I116" s="14">
        <f t="shared" si="15"/>
        <v>2995.3790424065332</v>
      </c>
      <c r="J116" s="1"/>
      <c r="K116" s="127">
        <v>9.08</v>
      </c>
      <c r="L116" s="47">
        <v>1</v>
      </c>
      <c r="M116" s="116"/>
    </row>
    <row r="117" spans="1:13" s="47" customFormat="1" ht="18" customHeight="1" x14ac:dyDescent="0.25">
      <c r="A117" s="125">
        <v>30120</v>
      </c>
      <c r="B117" s="15"/>
      <c r="C117" s="15"/>
      <c r="D117" s="126" t="s">
        <v>156</v>
      </c>
      <c r="E117" s="30" t="s">
        <v>209</v>
      </c>
      <c r="F117" s="112">
        <f t="shared" si="13"/>
        <v>8.8601984434949443</v>
      </c>
      <c r="G117" s="4">
        <f t="shared" si="14"/>
        <v>1</v>
      </c>
      <c r="H117" s="4">
        <f>DT!$J$17</f>
        <v>261</v>
      </c>
      <c r="I117" s="14">
        <f t="shared" si="15"/>
        <v>2312.5117937521804</v>
      </c>
      <c r="J117" s="1"/>
      <c r="K117" s="127">
        <v>7.01</v>
      </c>
      <c r="L117" s="47">
        <v>1</v>
      </c>
      <c r="M117" s="116"/>
    </row>
    <row r="118" spans="1:13" s="47" customFormat="1" ht="18" customHeight="1" x14ac:dyDescent="0.25">
      <c r="A118" s="125">
        <v>31062</v>
      </c>
      <c r="B118" s="15"/>
      <c r="C118" s="15"/>
      <c r="D118" s="126" t="s">
        <v>184</v>
      </c>
      <c r="E118" s="30" t="s">
        <v>209</v>
      </c>
      <c r="F118" s="112">
        <f t="shared" si="13"/>
        <v>6.6609480452522618</v>
      </c>
      <c r="G118" s="4">
        <f t="shared" si="14"/>
        <v>1</v>
      </c>
      <c r="H118" s="4">
        <f>DT!$J$17</f>
        <v>261</v>
      </c>
      <c r="I118" s="14">
        <f t="shared" si="15"/>
        <v>1738.5074398108404</v>
      </c>
      <c r="J118" s="1"/>
      <c r="K118" s="127">
        <v>5.27</v>
      </c>
      <c r="L118" s="47">
        <v>1</v>
      </c>
      <c r="M118" s="116"/>
    </row>
    <row r="119" spans="1:13" s="47" customFormat="1" ht="18" customHeight="1" x14ac:dyDescent="0.25">
      <c r="A119" s="125">
        <v>30053</v>
      </c>
      <c r="B119" s="15"/>
      <c r="C119" s="15"/>
      <c r="D119" s="126" t="s">
        <v>157</v>
      </c>
      <c r="E119" s="30" t="s">
        <v>209</v>
      </c>
      <c r="F119" s="112">
        <f t="shared" si="13"/>
        <v>7.1159653690266103</v>
      </c>
      <c r="G119" s="4">
        <f t="shared" si="14"/>
        <v>1</v>
      </c>
      <c r="H119" s="4">
        <f>DT!$J$17</f>
        <v>261</v>
      </c>
      <c r="I119" s="14">
        <f t="shared" si="15"/>
        <v>1857.2669613159453</v>
      </c>
      <c r="J119" s="1"/>
      <c r="K119" s="127">
        <v>5.63</v>
      </c>
      <c r="L119" s="47">
        <v>1</v>
      </c>
      <c r="M119" s="116"/>
    </row>
    <row r="120" spans="1:13" s="47" customFormat="1" ht="18" customHeight="1" x14ac:dyDescent="0.25">
      <c r="A120" s="125">
        <v>30049</v>
      </c>
      <c r="B120" s="15"/>
      <c r="C120" s="15"/>
      <c r="D120" s="126" t="s">
        <v>72</v>
      </c>
      <c r="E120" s="30" t="s">
        <v>209</v>
      </c>
      <c r="F120" s="112">
        <f t="shared" si="13"/>
        <v>7.7858519845832896</v>
      </c>
      <c r="G120" s="4">
        <f t="shared" si="14"/>
        <v>1</v>
      </c>
      <c r="H120" s="4">
        <f>DT!$J$17</f>
        <v>261</v>
      </c>
      <c r="I120" s="14">
        <f t="shared" si="15"/>
        <v>2032.1073679762385</v>
      </c>
      <c r="J120" s="1"/>
      <c r="K120" s="127">
        <v>6.16</v>
      </c>
      <c r="L120" s="47">
        <v>1</v>
      </c>
      <c r="M120" s="116"/>
    </row>
    <row r="121" spans="1:13" s="47" customFormat="1" ht="18" customHeight="1" x14ac:dyDescent="0.25">
      <c r="A121" s="125">
        <v>30040</v>
      </c>
      <c r="B121" s="15"/>
      <c r="C121" s="15"/>
      <c r="D121" s="126" t="s">
        <v>43</v>
      </c>
      <c r="E121" s="30" t="s">
        <v>209</v>
      </c>
      <c r="F121" s="112">
        <f t="shared" si="13"/>
        <v>6.9769322978733364</v>
      </c>
      <c r="G121" s="4">
        <f t="shared" si="14"/>
        <v>1</v>
      </c>
      <c r="H121" s="4">
        <f>DT!$J$17</f>
        <v>261</v>
      </c>
      <c r="I121" s="14">
        <f t="shared" si="15"/>
        <v>1820.9793297449407</v>
      </c>
      <c r="J121" s="1"/>
      <c r="K121" s="127">
        <v>5.52</v>
      </c>
      <c r="L121" s="47">
        <v>2</v>
      </c>
      <c r="M121" s="116"/>
    </row>
    <row r="122" spans="1:13" s="47" customFormat="1" ht="18" customHeight="1" x14ac:dyDescent="0.25">
      <c r="A122" s="125">
        <v>30039</v>
      </c>
      <c r="B122" s="15"/>
      <c r="C122" s="15"/>
      <c r="D122" s="126" t="s">
        <v>44</v>
      </c>
      <c r="E122" s="30" t="s">
        <v>209</v>
      </c>
      <c r="F122" s="112">
        <f t="shared" si="13"/>
        <v>5.3717322945582762</v>
      </c>
      <c r="G122" s="4">
        <f t="shared" si="14"/>
        <v>1</v>
      </c>
      <c r="H122" s="4">
        <f>DT!$J$17</f>
        <v>261</v>
      </c>
      <c r="I122" s="14">
        <f t="shared" si="15"/>
        <v>1402.0221288797102</v>
      </c>
      <c r="J122" s="1"/>
      <c r="K122" s="127">
        <v>4.25</v>
      </c>
      <c r="L122" s="47">
        <v>2</v>
      </c>
      <c r="M122" s="116"/>
    </row>
    <row r="123" spans="1:13" s="47" customFormat="1" ht="18" customHeight="1" x14ac:dyDescent="0.25">
      <c r="A123" s="125">
        <v>30021</v>
      </c>
      <c r="B123" s="15"/>
      <c r="C123" s="15"/>
      <c r="D123" s="126" t="s">
        <v>158</v>
      </c>
      <c r="E123" s="30" t="s">
        <v>209</v>
      </c>
      <c r="F123" s="112">
        <f t="shared" si="13"/>
        <v>5.8899464688568388</v>
      </c>
      <c r="G123" s="4">
        <f t="shared" si="14"/>
        <v>1</v>
      </c>
      <c r="H123" s="4">
        <f>DT!$J$17</f>
        <v>261</v>
      </c>
      <c r="I123" s="14">
        <f>F123*G123*H123</f>
        <v>1537.276028371635</v>
      </c>
      <c r="J123" s="1"/>
      <c r="K123" s="127">
        <v>4.66</v>
      </c>
      <c r="L123" s="47">
        <v>2</v>
      </c>
      <c r="M123" s="116"/>
    </row>
    <row r="124" spans="1:13" s="47" customFormat="1" ht="18" customHeight="1" x14ac:dyDescent="0.25">
      <c r="A124" s="125">
        <v>30030</v>
      </c>
      <c r="B124" s="15"/>
      <c r="C124" s="15"/>
      <c r="D124" s="126" t="s">
        <v>159</v>
      </c>
      <c r="E124" s="30" t="s">
        <v>209</v>
      </c>
      <c r="F124" s="112">
        <f t="shared" si="13"/>
        <v>15.849770111473124</v>
      </c>
      <c r="G124" s="4">
        <f t="shared" si="14"/>
        <v>0</v>
      </c>
      <c r="H124" s="4">
        <f>DT!$J$17</f>
        <v>261</v>
      </c>
      <c r="I124" s="14">
        <f t="shared" si="15"/>
        <v>0</v>
      </c>
      <c r="J124" s="1"/>
      <c r="K124" s="127">
        <v>12.54</v>
      </c>
      <c r="L124" s="47">
        <v>0</v>
      </c>
      <c r="M124" s="116"/>
    </row>
    <row r="125" spans="1:13" s="47" customFormat="1" ht="18" customHeight="1" x14ac:dyDescent="0.25">
      <c r="A125" s="106" t="s">
        <v>311</v>
      </c>
      <c r="B125" s="33"/>
      <c r="C125" s="33"/>
      <c r="D125" s="107" t="s">
        <v>160</v>
      </c>
      <c r="E125" s="59"/>
      <c r="F125" s="108"/>
      <c r="G125" s="8"/>
      <c r="H125" s="8"/>
      <c r="I125" s="45"/>
    </row>
    <row r="126" spans="1:13" s="47" customFormat="1" ht="18" customHeight="1" x14ac:dyDescent="0.25">
      <c r="A126" s="125">
        <v>30205</v>
      </c>
      <c r="B126" s="15"/>
      <c r="C126" s="15"/>
      <c r="D126" s="126" t="s">
        <v>279</v>
      </c>
      <c r="E126" s="30" t="s">
        <v>209</v>
      </c>
      <c r="F126" s="112">
        <f t="shared" ref="F126:F156" si="16">K126*(1+$I$4)</f>
        <v>15.698097670215008</v>
      </c>
      <c r="G126" s="4">
        <f t="shared" si="14"/>
        <v>1</v>
      </c>
      <c r="H126" s="4">
        <f>DT!$J$17</f>
        <v>261</v>
      </c>
      <c r="I126" s="14">
        <f t="shared" si="15"/>
        <v>4097.2034919261168</v>
      </c>
      <c r="J126" s="1"/>
      <c r="K126" s="127">
        <v>12.42</v>
      </c>
      <c r="L126" s="47">
        <v>2</v>
      </c>
      <c r="M126" s="116"/>
    </row>
    <row r="127" spans="1:13" s="47" customFormat="1" ht="18" customHeight="1" x14ac:dyDescent="0.25">
      <c r="A127" s="125">
        <v>30190</v>
      </c>
      <c r="B127" s="15"/>
      <c r="C127" s="15"/>
      <c r="D127" s="126" t="s">
        <v>280</v>
      </c>
      <c r="E127" s="30" t="s">
        <v>209</v>
      </c>
      <c r="F127" s="112">
        <f t="shared" si="16"/>
        <v>15.698097670215008</v>
      </c>
      <c r="G127" s="4">
        <f t="shared" si="14"/>
        <v>1</v>
      </c>
      <c r="H127" s="4">
        <f>DT!$J$17</f>
        <v>261</v>
      </c>
      <c r="I127" s="14">
        <f t="shared" si="15"/>
        <v>4097.2034919261168</v>
      </c>
      <c r="J127" s="1"/>
      <c r="K127" s="127">
        <v>12.42</v>
      </c>
      <c r="L127" s="47">
        <v>2</v>
      </c>
      <c r="M127" s="116"/>
    </row>
    <row r="128" spans="1:13" s="47" customFormat="1" ht="18" customHeight="1" x14ac:dyDescent="0.25">
      <c r="A128" s="125">
        <v>30010</v>
      </c>
      <c r="B128" s="15"/>
      <c r="C128" s="15"/>
      <c r="D128" s="126" t="s">
        <v>161</v>
      </c>
      <c r="E128" s="30" t="s">
        <v>209</v>
      </c>
      <c r="F128" s="112">
        <f t="shared" si="16"/>
        <v>3.9182047325013305</v>
      </c>
      <c r="G128" s="4">
        <f t="shared" si="14"/>
        <v>2</v>
      </c>
      <c r="H128" s="4">
        <f>DT!$J$17</f>
        <v>261</v>
      </c>
      <c r="I128" s="14">
        <f t="shared" si="15"/>
        <v>2045.3028703656946</v>
      </c>
      <c r="J128" s="1"/>
      <c r="K128" s="127">
        <v>3.1</v>
      </c>
      <c r="L128" s="47">
        <v>4</v>
      </c>
      <c r="M128" s="116"/>
    </row>
    <row r="129" spans="1:13" s="47" customFormat="1" ht="18" customHeight="1" x14ac:dyDescent="0.25">
      <c r="A129" s="125">
        <v>30007</v>
      </c>
      <c r="B129" s="15"/>
      <c r="C129" s="15"/>
      <c r="D129" s="126" t="s">
        <v>70</v>
      </c>
      <c r="E129" s="30" t="s">
        <v>209</v>
      </c>
      <c r="F129" s="112">
        <f t="shared" si="16"/>
        <v>3.9182047325013305</v>
      </c>
      <c r="G129" s="4">
        <f t="shared" si="14"/>
        <v>2</v>
      </c>
      <c r="H129" s="4">
        <f>DT!$J$17</f>
        <v>261</v>
      </c>
      <c r="I129" s="14">
        <f t="shared" si="15"/>
        <v>2045.3028703656946</v>
      </c>
      <c r="J129" s="1"/>
      <c r="K129" s="127">
        <v>3.1</v>
      </c>
      <c r="L129" s="47">
        <v>4</v>
      </c>
      <c r="M129" s="116"/>
    </row>
    <row r="130" spans="1:13" s="47" customFormat="1" ht="18" customHeight="1" x14ac:dyDescent="0.25">
      <c r="A130" s="125">
        <v>30011</v>
      </c>
      <c r="B130" s="15"/>
      <c r="C130" s="15"/>
      <c r="D130" s="126" t="s">
        <v>162</v>
      </c>
      <c r="E130" s="30" t="s">
        <v>209</v>
      </c>
      <c r="F130" s="112">
        <f t="shared" si="16"/>
        <v>7.8490488351075038</v>
      </c>
      <c r="G130" s="4">
        <f t="shared" si="14"/>
        <v>1</v>
      </c>
      <c r="H130" s="4">
        <f>DT!$J$17</f>
        <v>261</v>
      </c>
      <c r="I130" s="14">
        <f t="shared" si="15"/>
        <v>2048.6017459630584</v>
      </c>
      <c r="J130" s="1"/>
      <c r="K130" s="127">
        <v>6.21</v>
      </c>
      <c r="L130" s="47">
        <v>1</v>
      </c>
      <c r="M130" s="116"/>
    </row>
    <row r="131" spans="1:13" s="47" customFormat="1" ht="18" customHeight="1" x14ac:dyDescent="0.25">
      <c r="A131" s="125">
        <v>30057</v>
      </c>
      <c r="B131" s="15"/>
      <c r="C131" s="15"/>
      <c r="D131" s="126" t="s">
        <v>163</v>
      </c>
      <c r="E131" s="30" t="s">
        <v>209</v>
      </c>
      <c r="F131" s="112">
        <f t="shared" si="16"/>
        <v>7.8490488351075038</v>
      </c>
      <c r="G131" s="4">
        <f t="shared" si="14"/>
        <v>1</v>
      </c>
      <c r="H131" s="4">
        <f>DT!$J$17</f>
        <v>261</v>
      </c>
      <c r="I131" s="14">
        <f t="shared" si="15"/>
        <v>2048.6017459630584</v>
      </c>
      <c r="J131" s="1"/>
      <c r="K131" s="127">
        <v>6.21</v>
      </c>
      <c r="L131" s="47">
        <v>1</v>
      </c>
      <c r="M131" s="116"/>
    </row>
    <row r="132" spans="1:13" s="47" customFormat="1" ht="18" customHeight="1" x14ac:dyDescent="0.25">
      <c r="A132" s="125">
        <v>30019</v>
      </c>
      <c r="B132" s="15"/>
      <c r="C132" s="15"/>
      <c r="D132" s="126" t="s">
        <v>164</v>
      </c>
      <c r="E132" s="30" t="s">
        <v>209</v>
      </c>
      <c r="F132" s="112">
        <f t="shared" si="16"/>
        <v>7.8490488351075038</v>
      </c>
      <c r="G132" s="4">
        <f t="shared" si="14"/>
        <v>1</v>
      </c>
      <c r="H132" s="4">
        <f>DT!$J$17</f>
        <v>261</v>
      </c>
      <c r="I132" s="14">
        <f t="shared" si="15"/>
        <v>2048.6017459630584</v>
      </c>
      <c r="J132" s="1"/>
      <c r="K132" s="127">
        <v>6.21</v>
      </c>
      <c r="L132" s="47">
        <v>1</v>
      </c>
      <c r="M132" s="116"/>
    </row>
    <row r="133" spans="1:13" s="47" customFormat="1" ht="18" customHeight="1" x14ac:dyDescent="0.25">
      <c r="A133" s="125">
        <v>30210</v>
      </c>
      <c r="B133" s="15"/>
      <c r="C133" s="15"/>
      <c r="D133" s="126" t="s">
        <v>281</v>
      </c>
      <c r="E133" s="30" t="s">
        <v>209</v>
      </c>
      <c r="F133" s="112">
        <f t="shared" si="16"/>
        <v>7.8490488351075038</v>
      </c>
      <c r="G133" s="4">
        <f t="shared" si="14"/>
        <v>1</v>
      </c>
      <c r="H133" s="4">
        <f>DT!$J$17</f>
        <v>261</v>
      </c>
      <c r="I133" s="14">
        <f t="shared" si="15"/>
        <v>2048.6017459630584</v>
      </c>
      <c r="J133" s="1"/>
      <c r="K133" s="127">
        <v>6.21</v>
      </c>
      <c r="L133" s="47">
        <v>2</v>
      </c>
      <c r="M133" s="116"/>
    </row>
    <row r="134" spans="1:13" s="47" customFormat="1" ht="18" customHeight="1" x14ac:dyDescent="0.25">
      <c r="A134" s="125">
        <v>30215</v>
      </c>
      <c r="B134" s="15"/>
      <c r="C134" s="15"/>
      <c r="D134" s="126" t="s">
        <v>282</v>
      </c>
      <c r="E134" s="30" t="s">
        <v>209</v>
      </c>
      <c r="F134" s="112">
        <f t="shared" si="16"/>
        <v>3.9182047325013305</v>
      </c>
      <c r="G134" s="4">
        <f t="shared" si="14"/>
        <v>0</v>
      </c>
      <c r="H134" s="4">
        <f>DT!$J$17</f>
        <v>261</v>
      </c>
      <c r="I134" s="14">
        <f t="shared" si="15"/>
        <v>0</v>
      </c>
      <c r="J134" s="1"/>
      <c r="K134" s="127">
        <v>3.1</v>
      </c>
      <c r="L134" s="47">
        <v>0</v>
      </c>
      <c r="M134" s="116"/>
    </row>
    <row r="135" spans="1:13" s="47" customFormat="1" ht="18" customHeight="1" x14ac:dyDescent="0.25">
      <c r="A135" s="125">
        <v>30158</v>
      </c>
      <c r="B135" s="15"/>
      <c r="C135" s="15"/>
      <c r="D135" s="126" t="s">
        <v>165</v>
      </c>
      <c r="E135" s="30" t="s">
        <v>209</v>
      </c>
      <c r="F135" s="112">
        <f t="shared" si="16"/>
        <v>2.591070871492815</v>
      </c>
      <c r="G135" s="4">
        <f t="shared" si="14"/>
        <v>0</v>
      </c>
      <c r="H135" s="4">
        <f>DT!$J$17</f>
        <v>261</v>
      </c>
      <c r="I135" s="14">
        <f t="shared" si="15"/>
        <v>0</v>
      </c>
      <c r="J135" s="1"/>
      <c r="K135" s="127">
        <v>2.0499999999999998</v>
      </c>
      <c r="L135" s="47">
        <v>0</v>
      </c>
      <c r="M135" s="116"/>
    </row>
    <row r="136" spans="1:13" s="47" customFormat="1" ht="18" customHeight="1" x14ac:dyDescent="0.25">
      <c r="A136" s="125">
        <v>30058</v>
      </c>
      <c r="B136" s="15"/>
      <c r="C136" s="15"/>
      <c r="D136" s="126" t="s">
        <v>166</v>
      </c>
      <c r="E136" s="30" t="s">
        <v>209</v>
      </c>
      <c r="F136" s="112">
        <f t="shared" si="16"/>
        <v>2.591070871492815</v>
      </c>
      <c r="G136" s="4">
        <f t="shared" si="14"/>
        <v>0</v>
      </c>
      <c r="H136" s="4">
        <f>DT!$J$17</f>
        <v>261</v>
      </c>
      <c r="I136" s="14">
        <f t="shared" si="15"/>
        <v>0</v>
      </c>
      <c r="J136" s="1"/>
      <c r="K136" s="127">
        <v>2.0499999999999998</v>
      </c>
      <c r="L136" s="47">
        <v>0</v>
      </c>
      <c r="M136" s="116"/>
    </row>
    <row r="137" spans="1:13" s="47" customFormat="1" ht="18" customHeight="1" x14ac:dyDescent="0.25">
      <c r="A137" s="125">
        <v>30046</v>
      </c>
      <c r="B137" s="15"/>
      <c r="C137" s="15"/>
      <c r="D137" s="126" t="s">
        <v>38</v>
      </c>
      <c r="E137" s="30" t="s">
        <v>209</v>
      </c>
      <c r="F137" s="112">
        <f t="shared" si="16"/>
        <v>7.8490488351075038</v>
      </c>
      <c r="G137" s="4">
        <f t="shared" si="14"/>
        <v>1</v>
      </c>
      <c r="H137" s="4">
        <f>DT!$J$17</f>
        <v>261</v>
      </c>
      <c r="I137" s="14">
        <f t="shared" si="15"/>
        <v>2048.6017459630584</v>
      </c>
      <c r="J137" s="1"/>
      <c r="K137" s="127">
        <v>6.21</v>
      </c>
      <c r="L137" s="47">
        <v>2</v>
      </c>
      <c r="M137" s="116"/>
    </row>
    <row r="138" spans="1:13" s="47" customFormat="1" ht="18" customHeight="1" x14ac:dyDescent="0.25">
      <c r="A138" s="125">
        <v>30170</v>
      </c>
      <c r="B138" s="15"/>
      <c r="C138" s="15"/>
      <c r="D138" s="126" t="s">
        <v>185</v>
      </c>
      <c r="E138" s="30" t="s">
        <v>209</v>
      </c>
      <c r="F138" s="112">
        <f t="shared" si="16"/>
        <v>7.8490488351075038</v>
      </c>
      <c r="G138" s="4">
        <f t="shared" si="14"/>
        <v>2</v>
      </c>
      <c r="H138" s="4">
        <f>DT!$J$17</f>
        <v>261</v>
      </c>
      <c r="I138" s="14">
        <f t="shared" si="15"/>
        <v>4097.2034919261168</v>
      </c>
      <c r="J138" s="1"/>
      <c r="K138" s="127">
        <v>6.21</v>
      </c>
      <c r="L138" s="47">
        <v>4</v>
      </c>
      <c r="M138" s="116"/>
    </row>
    <row r="139" spans="1:13" s="47" customFormat="1" ht="18" customHeight="1" x14ac:dyDescent="0.25">
      <c r="A139" s="125">
        <v>30029</v>
      </c>
      <c r="B139" s="15"/>
      <c r="C139" s="15"/>
      <c r="D139" s="126" t="s">
        <v>71</v>
      </c>
      <c r="E139" s="30" t="s">
        <v>209</v>
      </c>
      <c r="F139" s="112">
        <f t="shared" si="16"/>
        <v>3.9182047325013305</v>
      </c>
      <c r="G139" s="4">
        <f t="shared" si="14"/>
        <v>2</v>
      </c>
      <c r="H139" s="4">
        <f>DT!$J$17</f>
        <v>261</v>
      </c>
      <c r="I139" s="14">
        <f t="shared" si="15"/>
        <v>2045.3028703656946</v>
      </c>
      <c r="J139" s="1"/>
      <c r="K139" s="127">
        <v>3.1</v>
      </c>
      <c r="L139" s="47">
        <v>4</v>
      </c>
      <c r="M139" s="116"/>
    </row>
    <row r="140" spans="1:13" s="47" customFormat="1" ht="18" customHeight="1" x14ac:dyDescent="0.25">
      <c r="A140" s="125">
        <v>30101</v>
      </c>
      <c r="B140" s="15"/>
      <c r="C140" s="15"/>
      <c r="D140" s="126" t="s">
        <v>167</v>
      </c>
      <c r="E140" s="30" t="s">
        <v>209</v>
      </c>
      <c r="F140" s="112">
        <f t="shared" si="16"/>
        <v>7.8490488351075038</v>
      </c>
      <c r="G140" s="4">
        <f t="shared" si="14"/>
        <v>2</v>
      </c>
      <c r="H140" s="4">
        <f>DT!$J$17</f>
        <v>261</v>
      </c>
      <c r="I140" s="14">
        <f t="shared" si="15"/>
        <v>4097.2034919261168</v>
      </c>
      <c r="J140" s="1"/>
      <c r="K140" s="127">
        <v>6.21</v>
      </c>
      <c r="L140" s="47">
        <v>4</v>
      </c>
      <c r="M140" s="116"/>
    </row>
    <row r="141" spans="1:13" s="47" customFormat="1" ht="18" customHeight="1" x14ac:dyDescent="0.25">
      <c r="A141" s="125">
        <v>30008</v>
      </c>
      <c r="B141" s="15"/>
      <c r="C141" s="15"/>
      <c r="D141" s="126" t="s">
        <v>168</v>
      </c>
      <c r="E141" s="30" t="s">
        <v>209</v>
      </c>
      <c r="F141" s="112">
        <f t="shared" si="16"/>
        <v>3.9182047325013305</v>
      </c>
      <c r="G141" s="4">
        <f t="shared" si="14"/>
        <v>2</v>
      </c>
      <c r="H141" s="4">
        <f>DT!$J$17</f>
        <v>261</v>
      </c>
      <c r="I141" s="14">
        <f t="shared" si="15"/>
        <v>2045.3028703656946</v>
      </c>
      <c r="J141" s="1"/>
      <c r="K141" s="127">
        <v>3.1</v>
      </c>
      <c r="L141" s="47">
        <v>4</v>
      </c>
      <c r="M141" s="116"/>
    </row>
    <row r="142" spans="1:13" s="47" customFormat="1" ht="18" customHeight="1" x14ac:dyDescent="0.25">
      <c r="A142" s="125">
        <v>30015</v>
      </c>
      <c r="B142" s="15"/>
      <c r="C142" s="15"/>
      <c r="D142" s="126" t="s">
        <v>169</v>
      </c>
      <c r="E142" s="30" t="s">
        <v>209</v>
      </c>
      <c r="F142" s="112">
        <f t="shared" si="16"/>
        <v>3.9182047325013305</v>
      </c>
      <c r="G142" s="4">
        <f t="shared" si="14"/>
        <v>1</v>
      </c>
      <c r="H142" s="4">
        <f>DT!$J$17</f>
        <v>261</v>
      </c>
      <c r="I142" s="14">
        <f t="shared" si="15"/>
        <v>1022.6514351828473</v>
      </c>
      <c r="J142" s="1"/>
      <c r="K142" s="127">
        <v>3.1</v>
      </c>
      <c r="L142" s="47">
        <v>1</v>
      </c>
      <c r="M142" s="116"/>
    </row>
    <row r="143" spans="1:13" s="47" customFormat="1" ht="18" customHeight="1" x14ac:dyDescent="0.25">
      <c r="A143" s="125">
        <v>30012</v>
      </c>
      <c r="B143" s="15"/>
      <c r="C143" s="15"/>
      <c r="D143" s="126" t="s">
        <v>208</v>
      </c>
      <c r="E143" s="30" t="s">
        <v>209</v>
      </c>
      <c r="F143" s="112">
        <f t="shared" si="16"/>
        <v>3.9182047325013305</v>
      </c>
      <c r="G143" s="4">
        <f t="shared" si="14"/>
        <v>1</v>
      </c>
      <c r="H143" s="4">
        <f>DT!$J$17</f>
        <v>261</v>
      </c>
      <c r="I143" s="14">
        <f t="shared" si="15"/>
        <v>1022.6514351828473</v>
      </c>
      <c r="J143" s="1"/>
      <c r="K143" s="127">
        <v>3.1</v>
      </c>
      <c r="L143" s="47">
        <v>2</v>
      </c>
      <c r="M143" s="116"/>
    </row>
    <row r="144" spans="1:13" s="47" customFormat="1" ht="18" customHeight="1" x14ac:dyDescent="0.25">
      <c r="A144" s="125">
        <v>30014</v>
      </c>
      <c r="B144" s="15"/>
      <c r="C144" s="15"/>
      <c r="D144" s="126" t="s">
        <v>170</v>
      </c>
      <c r="E144" s="30" t="s">
        <v>209</v>
      </c>
      <c r="F144" s="112">
        <f t="shared" si="16"/>
        <v>3.9182047325013305</v>
      </c>
      <c r="G144" s="4">
        <f t="shared" si="14"/>
        <v>1</v>
      </c>
      <c r="H144" s="4">
        <f>DT!$J$17</f>
        <v>261</v>
      </c>
      <c r="I144" s="14">
        <f t="shared" si="15"/>
        <v>1022.6514351828473</v>
      </c>
      <c r="J144" s="1"/>
      <c r="K144" s="127">
        <v>3.1</v>
      </c>
      <c r="L144" s="47">
        <v>2</v>
      </c>
      <c r="M144" s="116"/>
    </row>
    <row r="145" spans="1:15" s="47" customFormat="1" ht="18" customHeight="1" x14ac:dyDescent="0.25">
      <c r="A145" s="125">
        <v>30009</v>
      </c>
      <c r="B145" s="15"/>
      <c r="C145" s="15"/>
      <c r="D145" s="126" t="s">
        <v>171</v>
      </c>
      <c r="E145" s="30" t="s">
        <v>209</v>
      </c>
      <c r="F145" s="112">
        <f t="shared" si="16"/>
        <v>3.9182047325013305</v>
      </c>
      <c r="G145" s="4">
        <f t="shared" si="14"/>
        <v>1</v>
      </c>
      <c r="H145" s="4">
        <f>DT!$J$17</f>
        <v>261</v>
      </c>
      <c r="I145" s="14">
        <f t="shared" si="15"/>
        <v>1022.6514351828473</v>
      </c>
      <c r="J145" s="1"/>
      <c r="K145" s="127">
        <v>3.1</v>
      </c>
      <c r="L145" s="47">
        <v>2</v>
      </c>
      <c r="M145" s="116"/>
    </row>
    <row r="146" spans="1:15" s="47" customFormat="1" ht="18" customHeight="1" x14ac:dyDescent="0.25">
      <c r="A146" s="125">
        <v>30020</v>
      </c>
      <c r="B146" s="15"/>
      <c r="C146" s="15"/>
      <c r="D146" s="126" t="s">
        <v>172</v>
      </c>
      <c r="E146" s="30" t="s">
        <v>209</v>
      </c>
      <c r="F146" s="112">
        <f t="shared" si="16"/>
        <v>7.8490488351075038</v>
      </c>
      <c r="G146" s="4">
        <f t="shared" si="14"/>
        <v>1</v>
      </c>
      <c r="H146" s="4">
        <f>DT!$J$17</f>
        <v>261</v>
      </c>
      <c r="I146" s="14">
        <f>F146*G146*H146</f>
        <v>2048.6017459630584</v>
      </c>
      <c r="J146" s="1"/>
      <c r="K146" s="127">
        <v>6.21</v>
      </c>
      <c r="L146" s="47">
        <v>2</v>
      </c>
      <c r="M146" s="116"/>
    </row>
    <row r="147" spans="1:15" s="47" customFormat="1" ht="18" customHeight="1" x14ac:dyDescent="0.25">
      <c r="A147" s="125">
        <v>30005</v>
      </c>
      <c r="B147" s="15"/>
      <c r="C147" s="15"/>
      <c r="D147" s="126" t="s">
        <v>173</v>
      </c>
      <c r="E147" s="30" t="s">
        <v>209</v>
      </c>
      <c r="F147" s="112">
        <f t="shared" si="16"/>
        <v>3.9182047325013305</v>
      </c>
      <c r="G147" s="4">
        <f t="shared" si="14"/>
        <v>1</v>
      </c>
      <c r="H147" s="4">
        <f>DT!$J$17</f>
        <v>261</v>
      </c>
      <c r="I147" s="14">
        <f t="shared" si="15"/>
        <v>1022.6514351828473</v>
      </c>
      <c r="J147" s="1"/>
      <c r="K147" s="127">
        <v>3.1</v>
      </c>
      <c r="L147" s="47">
        <v>2</v>
      </c>
      <c r="M147" s="116"/>
    </row>
    <row r="148" spans="1:15" s="47" customFormat="1" ht="18" customHeight="1" x14ac:dyDescent="0.25">
      <c r="A148" s="125">
        <v>30006</v>
      </c>
      <c r="B148" s="15"/>
      <c r="C148" s="15"/>
      <c r="D148" s="126" t="s">
        <v>174</v>
      </c>
      <c r="E148" s="30" t="s">
        <v>209</v>
      </c>
      <c r="F148" s="112">
        <f t="shared" si="16"/>
        <v>3.9182047325013305</v>
      </c>
      <c r="G148" s="4">
        <f t="shared" si="14"/>
        <v>1</v>
      </c>
      <c r="H148" s="4">
        <f>DT!$J$17</f>
        <v>261</v>
      </c>
      <c r="I148" s="14">
        <f t="shared" si="15"/>
        <v>1022.6514351828473</v>
      </c>
      <c r="J148" s="1"/>
      <c r="K148" s="127">
        <v>3.1</v>
      </c>
      <c r="L148" s="47">
        <v>2</v>
      </c>
      <c r="M148" s="116"/>
    </row>
    <row r="149" spans="1:15" s="47" customFormat="1" ht="18" customHeight="1" x14ac:dyDescent="0.25">
      <c r="A149" s="125">
        <v>30001</v>
      </c>
      <c r="B149" s="15"/>
      <c r="C149" s="15"/>
      <c r="D149" s="126" t="s">
        <v>186</v>
      </c>
      <c r="E149" s="30" t="s">
        <v>209</v>
      </c>
      <c r="F149" s="112">
        <f t="shared" si="16"/>
        <v>7.8490488351075038</v>
      </c>
      <c r="G149" s="4">
        <f t="shared" si="14"/>
        <v>1</v>
      </c>
      <c r="H149" s="4">
        <f>DT!$J$17</f>
        <v>261</v>
      </c>
      <c r="I149" s="14">
        <f t="shared" si="15"/>
        <v>2048.6017459630584</v>
      </c>
      <c r="J149" s="1"/>
      <c r="K149" s="127">
        <v>6.21</v>
      </c>
      <c r="L149" s="47">
        <v>1</v>
      </c>
      <c r="M149" s="116"/>
    </row>
    <row r="150" spans="1:15" s="47" customFormat="1" ht="18" customHeight="1" x14ac:dyDescent="0.25">
      <c r="A150" s="125">
        <v>30002</v>
      </c>
      <c r="B150" s="15"/>
      <c r="C150" s="15"/>
      <c r="D150" s="126" t="s">
        <v>175</v>
      </c>
      <c r="E150" s="30" t="s">
        <v>209</v>
      </c>
      <c r="F150" s="112">
        <f t="shared" si="16"/>
        <v>7.8490488351075038</v>
      </c>
      <c r="G150" s="4">
        <f t="shared" si="14"/>
        <v>1</v>
      </c>
      <c r="H150" s="4">
        <f>DT!$J$17</f>
        <v>261</v>
      </c>
      <c r="I150" s="14">
        <f t="shared" si="15"/>
        <v>2048.6017459630584</v>
      </c>
      <c r="J150" s="1"/>
      <c r="K150" s="127">
        <v>6.21</v>
      </c>
      <c r="L150" s="47">
        <v>1</v>
      </c>
      <c r="M150" s="116"/>
    </row>
    <row r="151" spans="1:15" s="47" customFormat="1" ht="18" customHeight="1" x14ac:dyDescent="0.25">
      <c r="A151" s="125">
        <v>30059</v>
      </c>
      <c r="B151" s="15"/>
      <c r="C151" s="15"/>
      <c r="D151" s="126" t="s">
        <v>176</v>
      </c>
      <c r="E151" s="30" t="s">
        <v>209</v>
      </c>
      <c r="F151" s="112">
        <f t="shared" si="16"/>
        <v>3.9182047325013305</v>
      </c>
      <c r="G151" s="4">
        <f t="shared" si="14"/>
        <v>0</v>
      </c>
      <c r="H151" s="4">
        <f>DT!$J$17</f>
        <v>261</v>
      </c>
      <c r="I151" s="14">
        <f>F151*G151*H151</f>
        <v>0</v>
      </c>
      <c r="J151" s="1"/>
      <c r="K151" s="127">
        <v>3.1</v>
      </c>
      <c r="L151" s="47">
        <v>0</v>
      </c>
      <c r="M151" s="116"/>
    </row>
    <row r="152" spans="1:15" s="47" customFormat="1" ht="18" customHeight="1" x14ac:dyDescent="0.25">
      <c r="A152" s="125">
        <v>30000</v>
      </c>
      <c r="B152" s="15"/>
      <c r="C152" s="15"/>
      <c r="D152" s="126" t="s">
        <v>177</v>
      </c>
      <c r="E152" s="30" t="s">
        <v>209</v>
      </c>
      <c r="F152" s="112">
        <f t="shared" si="16"/>
        <v>3.9182047325013305</v>
      </c>
      <c r="G152" s="4">
        <f t="shared" si="14"/>
        <v>2</v>
      </c>
      <c r="H152" s="4">
        <f>DT!$J$17</f>
        <v>261</v>
      </c>
      <c r="I152" s="14">
        <f>F152*G152*H152</f>
        <v>2045.3028703656946</v>
      </c>
      <c r="J152" s="1"/>
      <c r="K152" s="127">
        <v>3.1</v>
      </c>
      <c r="L152" s="47">
        <v>4</v>
      </c>
      <c r="M152" s="116"/>
    </row>
    <row r="153" spans="1:15" s="47" customFormat="1" ht="18" customHeight="1" x14ac:dyDescent="0.25">
      <c r="A153" s="125">
        <v>30025</v>
      </c>
      <c r="B153" s="15"/>
      <c r="C153" s="15"/>
      <c r="D153" s="126" t="s">
        <v>178</v>
      </c>
      <c r="E153" s="30" t="s">
        <v>209</v>
      </c>
      <c r="F153" s="112">
        <f t="shared" si="16"/>
        <v>23.547146505322512</v>
      </c>
      <c r="G153" s="4">
        <f t="shared" ref="G153:G156" si="17">ROUNDUP(L153*($J$3/20),0)</f>
        <v>1</v>
      </c>
      <c r="H153" s="4">
        <f>DT!$J$17</f>
        <v>261</v>
      </c>
      <c r="I153" s="14">
        <f t="shared" ref="I153:I154" si="18">F153*G153*H153</f>
        <v>6145.8052378891762</v>
      </c>
      <c r="J153" s="1"/>
      <c r="K153" s="127">
        <v>18.63</v>
      </c>
      <c r="L153" s="47">
        <v>1</v>
      </c>
      <c r="M153" s="116"/>
    </row>
    <row r="154" spans="1:15" s="47" customFormat="1" ht="18" customHeight="1" x14ac:dyDescent="0.25">
      <c r="A154" s="125">
        <v>30016</v>
      </c>
      <c r="B154" s="15"/>
      <c r="C154" s="15"/>
      <c r="D154" s="126" t="s">
        <v>179</v>
      </c>
      <c r="E154" s="30" t="s">
        <v>209</v>
      </c>
      <c r="F154" s="112">
        <f t="shared" si="16"/>
        <v>15.698097670215008</v>
      </c>
      <c r="G154" s="4">
        <f t="shared" si="17"/>
        <v>1</v>
      </c>
      <c r="H154" s="4">
        <f>DT!$J$17</f>
        <v>261</v>
      </c>
      <c r="I154" s="14">
        <f t="shared" si="18"/>
        <v>4097.2034919261168</v>
      </c>
      <c r="J154" s="1"/>
      <c r="K154" s="127">
        <v>12.42</v>
      </c>
      <c r="L154" s="47">
        <v>1</v>
      </c>
      <c r="M154" s="116"/>
    </row>
    <row r="155" spans="1:15" s="47" customFormat="1" ht="18" customHeight="1" x14ac:dyDescent="0.25">
      <c r="A155" s="125">
        <v>30024</v>
      </c>
      <c r="B155" s="15"/>
      <c r="C155" s="15"/>
      <c r="D155" s="126" t="s">
        <v>180</v>
      </c>
      <c r="E155" s="30" t="s">
        <v>209</v>
      </c>
      <c r="F155" s="112">
        <f t="shared" si="16"/>
        <v>7.8490488351075038</v>
      </c>
      <c r="G155" s="4">
        <f t="shared" si="17"/>
        <v>1</v>
      </c>
      <c r="H155" s="4">
        <f>DT!$J$17</f>
        <v>261</v>
      </c>
      <c r="I155" s="14">
        <f>F155*G155*H155</f>
        <v>2048.6017459630584</v>
      </c>
      <c r="J155" s="1"/>
      <c r="K155" s="127">
        <v>6.21</v>
      </c>
      <c r="L155" s="47">
        <v>1</v>
      </c>
      <c r="M155" s="116"/>
    </row>
    <row r="156" spans="1:15" s="47" customFormat="1" ht="18" customHeight="1" x14ac:dyDescent="0.25">
      <c r="A156" s="125">
        <v>30023</v>
      </c>
      <c r="B156" s="15"/>
      <c r="C156" s="15"/>
      <c r="D156" s="126" t="s">
        <v>39</v>
      </c>
      <c r="E156" s="30" t="s">
        <v>209</v>
      </c>
      <c r="F156" s="112">
        <f t="shared" si="16"/>
        <v>3.9182047325013305</v>
      </c>
      <c r="G156" s="4">
        <f t="shared" si="17"/>
        <v>1</v>
      </c>
      <c r="H156" s="4">
        <f>DT!$J$17</f>
        <v>261</v>
      </c>
      <c r="I156" s="14">
        <f>F156*G156*H156</f>
        <v>1022.6514351828473</v>
      </c>
      <c r="J156" s="1"/>
      <c r="K156" s="127">
        <v>3.1</v>
      </c>
      <c r="L156" s="47">
        <v>2</v>
      </c>
      <c r="M156" s="116"/>
    </row>
    <row r="157" spans="1:15" s="47" customFormat="1" ht="18" customHeight="1" x14ac:dyDescent="0.3">
      <c r="A157" s="106" t="s">
        <v>312</v>
      </c>
      <c r="B157" s="33"/>
      <c r="C157" s="33"/>
      <c r="D157" s="107" t="s">
        <v>181</v>
      </c>
      <c r="E157" s="59"/>
      <c r="F157" s="108"/>
      <c r="G157" s="8"/>
      <c r="H157" s="8" t="s">
        <v>182</v>
      </c>
      <c r="I157" s="45"/>
      <c r="K157" s="29"/>
    </row>
    <row r="158" spans="1:15" s="47" customFormat="1" ht="18" customHeight="1" x14ac:dyDescent="0.25">
      <c r="A158" s="125"/>
      <c r="B158" s="15"/>
      <c r="C158" s="15"/>
      <c r="D158" s="126" t="s">
        <v>214</v>
      </c>
      <c r="E158" s="30" t="s">
        <v>209</v>
      </c>
      <c r="F158" s="112">
        <f>K158*(1+$I$4)</f>
        <v>148.34828692054231</v>
      </c>
      <c r="G158" s="4">
        <v>15</v>
      </c>
      <c r="H158" s="4">
        <v>0.6</v>
      </c>
      <c r="I158" s="14">
        <f>F158*G158*H158</f>
        <v>1335.1345822848807</v>
      </c>
      <c r="J158" s="1"/>
      <c r="K158" s="127">
        <v>117.37</v>
      </c>
      <c r="M158" s="116"/>
    </row>
    <row r="159" spans="1:15" s="47" customFormat="1" ht="18" customHeight="1" thickBot="1" x14ac:dyDescent="0.35">
      <c r="A159" s="128"/>
      <c r="B159" s="129"/>
      <c r="C159" s="129"/>
      <c r="D159" s="129"/>
      <c r="E159" s="129"/>
      <c r="F159" s="120"/>
      <c r="H159" s="23" t="str">
        <f>"TOTAL - "&amp;B109</f>
        <v>TOTAL - MOBILIZAÇÃO / DESMOBILIZAÇÃO DE EQUIPAMENTOS</v>
      </c>
      <c r="I159" s="130">
        <f>SUM(I111:I158)*2</f>
        <v>179391.03491536048</v>
      </c>
      <c r="K159" s="29"/>
      <c r="L159" s="122"/>
      <c r="M159" s="122"/>
      <c r="N159" s="122"/>
      <c r="O159" s="131"/>
    </row>
    <row r="160" spans="1:15" s="47" customFormat="1" ht="19.5" customHeight="1" x14ac:dyDescent="0.3">
      <c r="A160" s="255" t="s">
        <v>11</v>
      </c>
      <c r="B160" s="256"/>
      <c r="C160" s="256"/>
      <c r="D160" s="256"/>
      <c r="E160" s="256"/>
      <c r="F160" s="256"/>
      <c r="G160" s="256"/>
      <c r="H160" s="256"/>
      <c r="I160" s="257"/>
      <c r="K160" s="29"/>
    </row>
    <row r="161" spans="1:9" s="47" customFormat="1" ht="19.5" customHeight="1" x14ac:dyDescent="0.25">
      <c r="A161" s="258" t="s">
        <v>0</v>
      </c>
      <c r="B161" s="259"/>
      <c r="C161" s="260" t="s">
        <v>1</v>
      </c>
      <c r="D161" s="261"/>
      <c r="E161" s="261"/>
      <c r="F161" s="261"/>
      <c r="G161" s="259"/>
      <c r="H161" s="143" t="s">
        <v>18</v>
      </c>
      <c r="I161" s="144" t="s">
        <v>12</v>
      </c>
    </row>
    <row r="162" spans="1:9" s="47" customFormat="1" ht="19.5" customHeight="1" x14ac:dyDescent="0.25">
      <c r="A162" s="247">
        <v>8</v>
      </c>
      <c r="B162" s="248"/>
      <c r="C162" s="249" t="str">
        <f>VLOOKUP(A162,$A$7:$I$159,2,)</f>
        <v>ADMINISTRAÇÃO LOCAL</v>
      </c>
      <c r="D162" s="250"/>
      <c r="E162" s="250"/>
      <c r="F162" s="250"/>
      <c r="G162" s="251"/>
      <c r="H162" s="85">
        <f>I162/$I$165</f>
        <v>0.5716007677062821</v>
      </c>
      <c r="I162" s="145">
        <f>VLOOKUP(A162,$A$7:$I$159,9,)</f>
        <v>986083.46999999974</v>
      </c>
    </row>
    <row r="163" spans="1:9" s="47" customFormat="1" ht="19.5" customHeight="1" x14ac:dyDescent="0.25">
      <c r="A163" s="247">
        <v>9</v>
      </c>
      <c r="B163" s="248"/>
      <c r="C163" s="249" t="str">
        <f t="shared" ref="C163:C164" si="19">VLOOKUP(A163,$A$7:$I$159,2,)</f>
        <v>INSTALAÇÃO DE CANTEIRO DE OBRAS</v>
      </c>
      <c r="D163" s="250"/>
      <c r="E163" s="250"/>
      <c r="F163" s="250"/>
      <c r="G163" s="251"/>
      <c r="H163" s="85">
        <f>I163/$I$165</f>
        <v>0.32441203810898572</v>
      </c>
      <c r="I163" s="145">
        <f t="shared" ref="I163:I164" si="20">VLOOKUP(A163,$A$7:$I$159,9,)</f>
        <v>559651.71203664388</v>
      </c>
    </row>
    <row r="164" spans="1:9" s="47" customFormat="1" ht="19.5" customHeight="1" x14ac:dyDescent="0.25">
      <c r="A164" s="247">
        <v>10</v>
      </c>
      <c r="B164" s="248"/>
      <c r="C164" s="249" t="str">
        <f t="shared" si="19"/>
        <v>MOBILIZAÇÃO / DESMOBILIZAÇÃO DE EQUIPAMENTOS</v>
      </c>
      <c r="D164" s="250"/>
      <c r="E164" s="250"/>
      <c r="F164" s="250"/>
      <c r="G164" s="251"/>
      <c r="H164" s="85">
        <f>I164/$I$165</f>
        <v>0.10398719418473219</v>
      </c>
      <c r="I164" s="145">
        <f t="shared" si="20"/>
        <v>179391.03491536048</v>
      </c>
    </row>
    <row r="165" spans="1:9" s="47" customFormat="1" ht="19.5" customHeight="1" thickBot="1" x14ac:dyDescent="0.3">
      <c r="A165" s="252" t="s">
        <v>17</v>
      </c>
      <c r="B165" s="253"/>
      <c r="C165" s="253"/>
      <c r="D165" s="253"/>
      <c r="E165" s="253"/>
      <c r="F165" s="253"/>
      <c r="G165" s="253"/>
      <c r="H165" s="254"/>
      <c r="I165" s="146">
        <f>SUM(I162:I164)</f>
        <v>1725126.216952004</v>
      </c>
    </row>
    <row r="166" spans="1:9" x14ac:dyDescent="0.3">
      <c r="A166" s="89"/>
      <c r="B166" s="89"/>
      <c r="C166" s="89"/>
      <c r="D166" s="47"/>
      <c r="E166" s="89"/>
      <c r="G166" s="239"/>
      <c r="H166" s="239"/>
      <c r="I166" s="239"/>
    </row>
  </sheetData>
  <autoFilter ref="B1:B180" xr:uid="{A08CA512-451A-4AD3-8DFD-9208F447FFA5}"/>
  <mergeCells count="25">
    <mergeCell ref="A1:I1"/>
    <mergeCell ref="A2:I2"/>
    <mergeCell ref="A3:I3"/>
    <mergeCell ref="J5:K5"/>
    <mergeCell ref="A5:I5"/>
    <mergeCell ref="CR5:DE5"/>
    <mergeCell ref="DF5:DS5"/>
    <mergeCell ref="DT5:DW5"/>
    <mergeCell ref="L5:Y5"/>
    <mergeCell ref="Z5:AM5"/>
    <mergeCell ref="AN5:BA5"/>
    <mergeCell ref="BB5:BO5"/>
    <mergeCell ref="BP5:CC5"/>
    <mergeCell ref="CD5:CQ5"/>
    <mergeCell ref="A160:I160"/>
    <mergeCell ref="A161:B161"/>
    <mergeCell ref="A162:B162"/>
    <mergeCell ref="C161:G161"/>
    <mergeCell ref="C162:G162"/>
    <mergeCell ref="G166:I166"/>
    <mergeCell ref="A163:B163"/>
    <mergeCell ref="A164:B164"/>
    <mergeCell ref="C163:G163"/>
    <mergeCell ref="C164:G164"/>
    <mergeCell ref="A165:H165"/>
  </mergeCells>
  <printOptions horizontalCentered="1"/>
  <pageMargins left="0.39370078740157483" right="0.39370078740157483" top="0.39370078740157483" bottom="0.39370078740157483" header="0" footer="0"/>
  <pageSetup paperSize="9" scale="50" fitToHeight="0" orientation="portrait" r:id="rId1"/>
  <headerFooter alignWithMargins="0"/>
  <ignoredErrors>
    <ignoredError sqref="F9:F50 F54:F107 F111:F15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E83B-8326-4D5B-A87C-46944CDF3CBA}">
  <sheetPr>
    <tabColor theme="6" tint="-0.249977111117893"/>
    <pageSetUpPr fitToPage="1"/>
  </sheetPr>
  <dimension ref="B1:HH47"/>
  <sheetViews>
    <sheetView showGridLines="0" topLeftCell="A14" zoomScale="85" zoomScaleNormal="85" workbookViewId="0">
      <selection activeCell="B2" sqref="B2:K43"/>
    </sheetView>
  </sheetViews>
  <sheetFormatPr defaultRowHeight="13.8" x14ac:dyDescent="0.3"/>
  <cols>
    <col min="1" max="1" width="8.88671875" style="29"/>
    <col min="2" max="2" width="22.88671875" style="93" customWidth="1"/>
    <col min="3" max="3" width="15.88671875" style="93" bestFit="1" customWidth="1"/>
    <col min="4" max="11" width="15.6640625" style="93" customWidth="1"/>
    <col min="12" max="12" width="18" style="93" customWidth="1"/>
    <col min="13" max="13" width="9.109375" style="93"/>
    <col min="14" max="14" width="8.44140625" style="93" bestFit="1" customWidth="1"/>
    <col min="15" max="216" width="9.109375" style="93"/>
    <col min="217" max="252" width="9.109375" style="29"/>
    <col min="253" max="253" width="6.88671875" style="29" customWidth="1"/>
    <col min="254" max="254" width="25.88671875" style="29" customWidth="1"/>
    <col min="255" max="255" width="21" style="29" customWidth="1"/>
    <col min="256" max="267" width="20.33203125" style="29" customWidth="1"/>
    <col min="268" max="268" width="18" style="29" customWidth="1"/>
    <col min="269" max="269" width="9.109375" style="29"/>
    <col min="270" max="270" width="8.44140625" style="29" bestFit="1" customWidth="1"/>
    <col min="271" max="508" width="9.109375" style="29"/>
    <col min="509" max="509" width="6.88671875" style="29" customWidth="1"/>
    <col min="510" max="510" width="25.88671875" style="29" customWidth="1"/>
    <col min="511" max="511" width="21" style="29" customWidth="1"/>
    <col min="512" max="523" width="20.33203125" style="29" customWidth="1"/>
    <col min="524" max="524" width="18" style="29" customWidth="1"/>
    <col min="525" max="525" width="9.109375" style="29"/>
    <col min="526" max="526" width="8.44140625" style="29" bestFit="1" customWidth="1"/>
    <col min="527" max="764" width="9.109375" style="29"/>
    <col min="765" max="765" width="6.88671875" style="29" customWidth="1"/>
    <col min="766" max="766" width="25.88671875" style="29" customWidth="1"/>
    <col min="767" max="767" width="21" style="29" customWidth="1"/>
    <col min="768" max="779" width="20.33203125" style="29" customWidth="1"/>
    <col min="780" max="780" width="18" style="29" customWidth="1"/>
    <col min="781" max="781" width="9.109375" style="29"/>
    <col min="782" max="782" width="8.44140625" style="29" bestFit="1" customWidth="1"/>
    <col min="783" max="1020" width="9.109375" style="29"/>
    <col min="1021" max="1021" width="6.88671875" style="29" customWidth="1"/>
    <col min="1022" max="1022" width="25.88671875" style="29" customWidth="1"/>
    <col min="1023" max="1023" width="21" style="29" customWidth="1"/>
    <col min="1024" max="1035" width="20.33203125" style="29" customWidth="1"/>
    <col min="1036" max="1036" width="18" style="29" customWidth="1"/>
    <col min="1037" max="1037" width="9.109375" style="29"/>
    <col min="1038" max="1038" width="8.44140625" style="29" bestFit="1" customWidth="1"/>
    <col min="1039" max="1276" width="9.109375" style="29"/>
    <col min="1277" max="1277" width="6.88671875" style="29" customWidth="1"/>
    <col min="1278" max="1278" width="25.88671875" style="29" customWidth="1"/>
    <col min="1279" max="1279" width="21" style="29" customWidth="1"/>
    <col min="1280" max="1291" width="20.33203125" style="29" customWidth="1"/>
    <col min="1292" max="1292" width="18" style="29" customWidth="1"/>
    <col min="1293" max="1293" width="9.109375" style="29"/>
    <col min="1294" max="1294" width="8.44140625" style="29" bestFit="1" customWidth="1"/>
    <col min="1295" max="1532" width="9.109375" style="29"/>
    <col min="1533" max="1533" width="6.88671875" style="29" customWidth="1"/>
    <col min="1534" max="1534" width="25.88671875" style="29" customWidth="1"/>
    <col min="1535" max="1535" width="21" style="29" customWidth="1"/>
    <col min="1536" max="1547" width="20.33203125" style="29" customWidth="1"/>
    <col min="1548" max="1548" width="18" style="29" customWidth="1"/>
    <col min="1549" max="1549" width="9.109375" style="29"/>
    <col min="1550" max="1550" width="8.44140625" style="29" bestFit="1" customWidth="1"/>
    <col min="1551" max="1788" width="9.109375" style="29"/>
    <col min="1789" max="1789" width="6.88671875" style="29" customWidth="1"/>
    <col min="1790" max="1790" width="25.88671875" style="29" customWidth="1"/>
    <col min="1791" max="1791" width="21" style="29" customWidth="1"/>
    <col min="1792" max="1803" width="20.33203125" style="29" customWidth="1"/>
    <col min="1804" max="1804" width="18" style="29" customWidth="1"/>
    <col min="1805" max="1805" width="9.109375" style="29"/>
    <col min="1806" max="1806" width="8.44140625" style="29" bestFit="1" customWidth="1"/>
    <col min="1807" max="2044" width="9.109375" style="29"/>
    <col min="2045" max="2045" width="6.88671875" style="29" customWidth="1"/>
    <col min="2046" max="2046" width="25.88671875" style="29" customWidth="1"/>
    <col min="2047" max="2047" width="21" style="29" customWidth="1"/>
    <col min="2048" max="2059" width="20.33203125" style="29" customWidth="1"/>
    <col min="2060" max="2060" width="18" style="29" customWidth="1"/>
    <col min="2061" max="2061" width="9.109375" style="29"/>
    <col min="2062" max="2062" width="8.44140625" style="29" bestFit="1" customWidth="1"/>
    <col min="2063" max="2300" width="9.109375" style="29"/>
    <col min="2301" max="2301" width="6.88671875" style="29" customWidth="1"/>
    <col min="2302" max="2302" width="25.88671875" style="29" customWidth="1"/>
    <col min="2303" max="2303" width="21" style="29" customWidth="1"/>
    <col min="2304" max="2315" width="20.33203125" style="29" customWidth="1"/>
    <col min="2316" max="2316" width="18" style="29" customWidth="1"/>
    <col min="2317" max="2317" width="9.109375" style="29"/>
    <col min="2318" max="2318" width="8.44140625" style="29" bestFit="1" customWidth="1"/>
    <col min="2319" max="2556" width="9.109375" style="29"/>
    <col min="2557" max="2557" width="6.88671875" style="29" customWidth="1"/>
    <col min="2558" max="2558" width="25.88671875" style="29" customWidth="1"/>
    <col min="2559" max="2559" width="21" style="29" customWidth="1"/>
    <col min="2560" max="2571" width="20.33203125" style="29" customWidth="1"/>
    <col min="2572" max="2572" width="18" style="29" customWidth="1"/>
    <col min="2573" max="2573" width="9.109375" style="29"/>
    <col min="2574" max="2574" width="8.44140625" style="29" bestFit="1" customWidth="1"/>
    <col min="2575" max="2812" width="9.109375" style="29"/>
    <col min="2813" max="2813" width="6.88671875" style="29" customWidth="1"/>
    <col min="2814" max="2814" width="25.88671875" style="29" customWidth="1"/>
    <col min="2815" max="2815" width="21" style="29" customWidth="1"/>
    <col min="2816" max="2827" width="20.33203125" style="29" customWidth="1"/>
    <col min="2828" max="2828" width="18" style="29" customWidth="1"/>
    <col min="2829" max="2829" width="9.109375" style="29"/>
    <col min="2830" max="2830" width="8.44140625" style="29" bestFit="1" customWidth="1"/>
    <col min="2831" max="3068" width="9.109375" style="29"/>
    <col min="3069" max="3069" width="6.88671875" style="29" customWidth="1"/>
    <col min="3070" max="3070" width="25.88671875" style="29" customWidth="1"/>
    <col min="3071" max="3071" width="21" style="29" customWidth="1"/>
    <col min="3072" max="3083" width="20.33203125" style="29" customWidth="1"/>
    <col min="3084" max="3084" width="18" style="29" customWidth="1"/>
    <col min="3085" max="3085" width="9.109375" style="29"/>
    <col min="3086" max="3086" width="8.44140625" style="29" bestFit="1" customWidth="1"/>
    <col min="3087" max="3324" width="9.109375" style="29"/>
    <col min="3325" max="3325" width="6.88671875" style="29" customWidth="1"/>
    <col min="3326" max="3326" width="25.88671875" style="29" customWidth="1"/>
    <col min="3327" max="3327" width="21" style="29" customWidth="1"/>
    <col min="3328" max="3339" width="20.33203125" style="29" customWidth="1"/>
    <col min="3340" max="3340" width="18" style="29" customWidth="1"/>
    <col min="3341" max="3341" width="9.109375" style="29"/>
    <col min="3342" max="3342" width="8.44140625" style="29" bestFit="1" customWidth="1"/>
    <col min="3343" max="3580" width="9.109375" style="29"/>
    <col min="3581" max="3581" width="6.88671875" style="29" customWidth="1"/>
    <col min="3582" max="3582" width="25.88671875" style="29" customWidth="1"/>
    <col min="3583" max="3583" width="21" style="29" customWidth="1"/>
    <col min="3584" max="3595" width="20.33203125" style="29" customWidth="1"/>
    <col min="3596" max="3596" width="18" style="29" customWidth="1"/>
    <col min="3597" max="3597" width="9.109375" style="29"/>
    <col min="3598" max="3598" width="8.44140625" style="29" bestFit="1" customWidth="1"/>
    <col min="3599" max="3836" width="9.109375" style="29"/>
    <col min="3837" max="3837" width="6.88671875" style="29" customWidth="1"/>
    <col min="3838" max="3838" width="25.88671875" style="29" customWidth="1"/>
    <col min="3839" max="3839" width="21" style="29" customWidth="1"/>
    <col min="3840" max="3851" width="20.33203125" style="29" customWidth="1"/>
    <col min="3852" max="3852" width="18" style="29" customWidth="1"/>
    <col min="3853" max="3853" width="9.109375" style="29"/>
    <col min="3854" max="3854" width="8.44140625" style="29" bestFit="1" customWidth="1"/>
    <col min="3855" max="4092" width="9.109375" style="29"/>
    <col min="4093" max="4093" width="6.88671875" style="29" customWidth="1"/>
    <col min="4094" max="4094" width="25.88671875" style="29" customWidth="1"/>
    <col min="4095" max="4095" width="21" style="29" customWidth="1"/>
    <col min="4096" max="4107" width="20.33203125" style="29" customWidth="1"/>
    <col min="4108" max="4108" width="18" style="29" customWidth="1"/>
    <col min="4109" max="4109" width="9.109375" style="29"/>
    <col min="4110" max="4110" width="8.44140625" style="29" bestFit="1" customWidth="1"/>
    <col min="4111" max="4348" width="9.109375" style="29"/>
    <col min="4349" max="4349" width="6.88671875" style="29" customWidth="1"/>
    <col min="4350" max="4350" width="25.88671875" style="29" customWidth="1"/>
    <col min="4351" max="4351" width="21" style="29" customWidth="1"/>
    <col min="4352" max="4363" width="20.33203125" style="29" customWidth="1"/>
    <col min="4364" max="4364" width="18" style="29" customWidth="1"/>
    <col min="4365" max="4365" width="9.109375" style="29"/>
    <col min="4366" max="4366" width="8.44140625" style="29" bestFit="1" customWidth="1"/>
    <col min="4367" max="4604" width="9.109375" style="29"/>
    <col min="4605" max="4605" width="6.88671875" style="29" customWidth="1"/>
    <col min="4606" max="4606" width="25.88671875" style="29" customWidth="1"/>
    <col min="4607" max="4607" width="21" style="29" customWidth="1"/>
    <col min="4608" max="4619" width="20.33203125" style="29" customWidth="1"/>
    <col min="4620" max="4620" width="18" style="29" customWidth="1"/>
    <col min="4621" max="4621" width="9.109375" style="29"/>
    <col min="4622" max="4622" width="8.44140625" style="29" bestFit="1" customWidth="1"/>
    <col min="4623" max="4860" width="9.109375" style="29"/>
    <col min="4861" max="4861" width="6.88671875" style="29" customWidth="1"/>
    <col min="4862" max="4862" width="25.88671875" style="29" customWidth="1"/>
    <col min="4863" max="4863" width="21" style="29" customWidth="1"/>
    <col min="4864" max="4875" width="20.33203125" style="29" customWidth="1"/>
    <col min="4876" max="4876" width="18" style="29" customWidth="1"/>
    <col min="4877" max="4877" width="9.109375" style="29"/>
    <col min="4878" max="4878" width="8.44140625" style="29" bestFit="1" customWidth="1"/>
    <col min="4879" max="5116" width="9.109375" style="29"/>
    <col min="5117" max="5117" width="6.88671875" style="29" customWidth="1"/>
    <col min="5118" max="5118" width="25.88671875" style="29" customWidth="1"/>
    <col min="5119" max="5119" width="21" style="29" customWidth="1"/>
    <col min="5120" max="5131" width="20.33203125" style="29" customWidth="1"/>
    <col min="5132" max="5132" width="18" style="29" customWidth="1"/>
    <col min="5133" max="5133" width="9.109375" style="29"/>
    <col min="5134" max="5134" width="8.44140625" style="29" bestFit="1" customWidth="1"/>
    <col min="5135" max="5372" width="9.109375" style="29"/>
    <col min="5373" max="5373" width="6.88671875" style="29" customWidth="1"/>
    <col min="5374" max="5374" width="25.88671875" style="29" customWidth="1"/>
    <col min="5375" max="5375" width="21" style="29" customWidth="1"/>
    <col min="5376" max="5387" width="20.33203125" style="29" customWidth="1"/>
    <col min="5388" max="5388" width="18" style="29" customWidth="1"/>
    <col min="5389" max="5389" width="9.109375" style="29"/>
    <col min="5390" max="5390" width="8.44140625" style="29" bestFit="1" customWidth="1"/>
    <col min="5391" max="5628" width="9.109375" style="29"/>
    <col min="5629" max="5629" width="6.88671875" style="29" customWidth="1"/>
    <col min="5630" max="5630" width="25.88671875" style="29" customWidth="1"/>
    <col min="5631" max="5631" width="21" style="29" customWidth="1"/>
    <col min="5632" max="5643" width="20.33203125" style="29" customWidth="1"/>
    <col min="5644" max="5644" width="18" style="29" customWidth="1"/>
    <col min="5645" max="5645" width="9.109375" style="29"/>
    <col min="5646" max="5646" width="8.44140625" style="29" bestFit="1" customWidth="1"/>
    <col min="5647" max="5884" width="9.109375" style="29"/>
    <col min="5885" max="5885" width="6.88671875" style="29" customWidth="1"/>
    <col min="5886" max="5886" width="25.88671875" style="29" customWidth="1"/>
    <col min="5887" max="5887" width="21" style="29" customWidth="1"/>
    <col min="5888" max="5899" width="20.33203125" style="29" customWidth="1"/>
    <col min="5900" max="5900" width="18" style="29" customWidth="1"/>
    <col min="5901" max="5901" width="9.109375" style="29"/>
    <col min="5902" max="5902" width="8.44140625" style="29" bestFit="1" customWidth="1"/>
    <col min="5903" max="6140" width="9.109375" style="29"/>
    <col min="6141" max="6141" width="6.88671875" style="29" customWidth="1"/>
    <col min="6142" max="6142" width="25.88671875" style="29" customWidth="1"/>
    <col min="6143" max="6143" width="21" style="29" customWidth="1"/>
    <col min="6144" max="6155" width="20.33203125" style="29" customWidth="1"/>
    <col min="6156" max="6156" width="18" style="29" customWidth="1"/>
    <col min="6157" max="6157" width="9.109375" style="29"/>
    <col min="6158" max="6158" width="8.44140625" style="29" bestFit="1" customWidth="1"/>
    <col min="6159" max="6396" width="9.109375" style="29"/>
    <col min="6397" max="6397" width="6.88671875" style="29" customWidth="1"/>
    <col min="6398" max="6398" width="25.88671875" style="29" customWidth="1"/>
    <col min="6399" max="6399" width="21" style="29" customWidth="1"/>
    <col min="6400" max="6411" width="20.33203125" style="29" customWidth="1"/>
    <col min="6412" max="6412" width="18" style="29" customWidth="1"/>
    <col min="6413" max="6413" width="9.109375" style="29"/>
    <col min="6414" max="6414" width="8.44140625" style="29" bestFit="1" customWidth="1"/>
    <col min="6415" max="6652" width="9.109375" style="29"/>
    <col min="6653" max="6653" width="6.88671875" style="29" customWidth="1"/>
    <col min="6654" max="6654" width="25.88671875" style="29" customWidth="1"/>
    <col min="6655" max="6655" width="21" style="29" customWidth="1"/>
    <col min="6656" max="6667" width="20.33203125" style="29" customWidth="1"/>
    <col min="6668" max="6668" width="18" style="29" customWidth="1"/>
    <col min="6669" max="6669" width="9.109375" style="29"/>
    <col min="6670" max="6670" width="8.44140625" style="29" bestFit="1" customWidth="1"/>
    <col min="6671" max="6908" width="9.109375" style="29"/>
    <col min="6909" max="6909" width="6.88671875" style="29" customWidth="1"/>
    <col min="6910" max="6910" width="25.88671875" style="29" customWidth="1"/>
    <col min="6911" max="6911" width="21" style="29" customWidth="1"/>
    <col min="6912" max="6923" width="20.33203125" style="29" customWidth="1"/>
    <col min="6924" max="6924" width="18" style="29" customWidth="1"/>
    <col min="6925" max="6925" width="9.109375" style="29"/>
    <col min="6926" max="6926" width="8.44140625" style="29" bestFit="1" customWidth="1"/>
    <col min="6927" max="7164" width="9.109375" style="29"/>
    <col min="7165" max="7165" width="6.88671875" style="29" customWidth="1"/>
    <col min="7166" max="7166" width="25.88671875" style="29" customWidth="1"/>
    <col min="7167" max="7167" width="21" style="29" customWidth="1"/>
    <col min="7168" max="7179" width="20.33203125" style="29" customWidth="1"/>
    <col min="7180" max="7180" width="18" style="29" customWidth="1"/>
    <col min="7181" max="7181" width="9.109375" style="29"/>
    <col min="7182" max="7182" width="8.44140625" style="29" bestFit="1" customWidth="1"/>
    <col min="7183" max="7420" width="9.109375" style="29"/>
    <col min="7421" max="7421" width="6.88671875" style="29" customWidth="1"/>
    <col min="7422" max="7422" width="25.88671875" style="29" customWidth="1"/>
    <col min="7423" max="7423" width="21" style="29" customWidth="1"/>
    <col min="7424" max="7435" width="20.33203125" style="29" customWidth="1"/>
    <col min="7436" max="7436" width="18" style="29" customWidth="1"/>
    <col min="7437" max="7437" width="9.109375" style="29"/>
    <col min="7438" max="7438" width="8.44140625" style="29" bestFit="1" customWidth="1"/>
    <col min="7439" max="7676" width="9.109375" style="29"/>
    <col min="7677" max="7677" width="6.88671875" style="29" customWidth="1"/>
    <col min="7678" max="7678" width="25.88671875" style="29" customWidth="1"/>
    <col min="7679" max="7679" width="21" style="29" customWidth="1"/>
    <col min="7680" max="7691" width="20.33203125" style="29" customWidth="1"/>
    <col min="7692" max="7692" width="18" style="29" customWidth="1"/>
    <col min="7693" max="7693" width="9.109375" style="29"/>
    <col min="7694" max="7694" width="8.44140625" style="29" bestFit="1" customWidth="1"/>
    <col min="7695" max="7932" width="9.109375" style="29"/>
    <col min="7933" max="7933" width="6.88671875" style="29" customWidth="1"/>
    <col min="7934" max="7934" width="25.88671875" style="29" customWidth="1"/>
    <col min="7935" max="7935" width="21" style="29" customWidth="1"/>
    <col min="7936" max="7947" width="20.33203125" style="29" customWidth="1"/>
    <col min="7948" max="7948" width="18" style="29" customWidth="1"/>
    <col min="7949" max="7949" width="9.109375" style="29"/>
    <col min="7950" max="7950" width="8.44140625" style="29" bestFit="1" customWidth="1"/>
    <col min="7951" max="8188" width="9.109375" style="29"/>
    <col min="8189" max="8189" width="6.88671875" style="29" customWidth="1"/>
    <col min="8190" max="8190" width="25.88671875" style="29" customWidth="1"/>
    <col min="8191" max="8191" width="21" style="29" customWidth="1"/>
    <col min="8192" max="8203" width="20.33203125" style="29" customWidth="1"/>
    <col min="8204" max="8204" width="18" style="29" customWidth="1"/>
    <col min="8205" max="8205" width="9.109375" style="29"/>
    <col min="8206" max="8206" width="8.44140625" style="29" bestFit="1" customWidth="1"/>
    <col min="8207" max="8444" width="9.109375" style="29"/>
    <col min="8445" max="8445" width="6.88671875" style="29" customWidth="1"/>
    <col min="8446" max="8446" width="25.88671875" style="29" customWidth="1"/>
    <col min="8447" max="8447" width="21" style="29" customWidth="1"/>
    <col min="8448" max="8459" width="20.33203125" style="29" customWidth="1"/>
    <col min="8460" max="8460" width="18" style="29" customWidth="1"/>
    <col min="8461" max="8461" width="9.109375" style="29"/>
    <col min="8462" max="8462" width="8.44140625" style="29" bestFit="1" customWidth="1"/>
    <col min="8463" max="8700" width="9.109375" style="29"/>
    <col min="8701" max="8701" width="6.88671875" style="29" customWidth="1"/>
    <col min="8702" max="8702" width="25.88671875" style="29" customWidth="1"/>
    <col min="8703" max="8703" width="21" style="29" customWidth="1"/>
    <col min="8704" max="8715" width="20.33203125" style="29" customWidth="1"/>
    <col min="8716" max="8716" width="18" style="29" customWidth="1"/>
    <col min="8717" max="8717" width="9.109375" style="29"/>
    <col min="8718" max="8718" width="8.44140625" style="29" bestFit="1" customWidth="1"/>
    <col min="8719" max="8956" width="9.109375" style="29"/>
    <col min="8957" max="8957" width="6.88671875" style="29" customWidth="1"/>
    <col min="8958" max="8958" width="25.88671875" style="29" customWidth="1"/>
    <col min="8959" max="8959" width="21" style="29" customWidth="1"/>
    <col min="8960" max="8971" width="20.33203125" style="29" customWidth="1"/>
    <col min="8972" max="8972" width="18" style="29" customWidth="1"/>
    <col min="8973" max="8973" width="9.109375" style="29"/>
    <col min="8974" max="8974" width="8.44140625" style="29" bestFit="1" customWidth="1"/>
    <col min="8975" max="9212" width="9.109375" style="29"/>
    <col min="9213" max="9213" width="6.88671875" style="29" customWidth="1"/>
    <col min="9214" max="9214" width="25.88671875" style="29" customWidth="1"/>
    <col min="9215" max="9215" width="21" style="29" customWidth="1"/>
    <col min="9216" max="9227" width="20.33203125" style="29" customWidth="1"/>
    <col min="9228" max="9228" width="18" style="29" customWidth="1"/>
    <col min="9229" max="9229" width="9.109375" style="29"/>
    <col min="9230" max="9230" width="8.44140625" style="29" bestFit="1" customWidth="1"/>
    <col min="9231" max="9468" width="9.109375" style="29"/>
    <col min="9469" max="9469" width="6.88671875" style="29" customWidth="1"/>
    <col min="9470" max="9470" width="25.88671875" style="29" customWidth="1"/>
    <col min="9471" max="9471" width="21" style="29" customWidth="1"/>
    <col min="9472" max="9483" width="20.33203125" style="29" customWidth="1"/>
    <col min="9484" max="9484" width="18" style="29" customWidth="1"/>
    <col min="9485" max="9485" width="9.109375" style="29"/>
    <col min="9486" max="9486" width="8.44140625" style="29" bestFit="1" customWidth="1"/>
    <col min="9487" max="9724" width="9.109375" style="29"/>
    <col min="9725" max="9725" width="6.88671875" style="29" customWidth="1"/>
    <col min="9726" max="9726" width="25.88671875" style="29" customWidth="1"/>
    <col min="9727" max="9727" width="21" style="29" customWidth="1"/>
    <col min="9728" max="9739" width="20.33203125" style="29" customWidth="1"/>
    <col min="9740" max="9740" width="18" style="29" customWidth="1"/>
    <col min="9741" max="9741" width="9.109375" style="29"/>
    <col min="9742" max="9742" width="8.44140625" style="29" bestFit="1" customWidth="1"/>
    <col min="9743" max="9980" width="9.109375" style="29"/>
    <col min="9981" max="9981" width="6.88671875" style="29" customWidth="1"/>
    <col min="9982" max="9982" width="25.88671875" style="29" customWidth="1"/>
    <col min="9983" max="9983" width="21" style="29" customWidth="1"/>
    <col min="9984" max="9995" width="20.33203125" style="29" customWidth="1"/>
    <col min="9996" max="9996" width="18" style="29" customWidth="1"/>
    <col min="9997" max="9997" width="9.109375" style="29"/>
    <col min="9998" max="9998" width="8.44140625" style="29" bestFit="1" customWidth="1"/>
    <col min="9999" max="10236" width="9.109375" style="29"/>
    <col min="10237" max="10237" width="6.88671875" style="29" customWidth="1"/>
    <col min="10238" max="10238" width="25.88671875" style="29" customWidth="1"/>
    <col min="10239" max="10239" width="21" style="29" customWidth="1"/>
    <col min="10240" max="10251" width="20.33203125" style="29" customWidth="1"/>
    <col min="10252" max="10252" width="18" style="29" customWidth="1"/>
    <col min="10253" max="10253" width="9.109375" style="29"/>
    <col min="10254" max="10254" width="8.44140625" style="29" bestFit="1" customWidth="1"/>
    <col min="10255" max="10492" width="9.109375" style="29"/>
    <col min="10493" max="10493" width="6.88671875" style="29" customWidth="1"/>
    <col min="10494" max="10494" width="25.88671875" style="29" customWidth="1"/>
    <col min="10495" max="10495" width="21" style="29" customWidth="1"/>
    <col min="10496" max="10507" width="20.33203125" style="29" customWidth="1"/>
    <col min="10508" max="10508" width="18" style="29" customWidth="1"/>
    <col min="10509" max="10509" width="9.109375" style="29"/>
    <col min="10510" max="10510" width="8.44140625" style="29" bestFit="1" customWidth="1"/>
    <col min="10511" max="10748" width="9.109375" style="29"/>
    <col min="10749" max="10749" width="6.88671875" style="29" customWidth="1"/>
    <col min="10750" max="10750" width="25.88671875" style="29" customWidth="1"/>
    <col min="10751" max="10751" width="21" style="29" customWidth="1"/>
    <col min="10752" max="10763" width="20.33203125" style="29" customWidth="1"/>
    <col min="10764" max="10764" width="18" style="29" customWidth="1"/>
    <col min="10765" max="10765" width="9.109375" style="29"/>
    <col min="10766" max="10766" width="8.44140625" style="29" bestFit="1" customWidth="1"/>
    <col min="10767" max="11004" width="9.109375" style="29"/>
    <col min="11005" max="11005" width="6.88671875" style="29" customWidth="1"/>
    <col min="11006" max="11006" width="25.88671875" style="29" customWidth="1"/>
    <col min="11007" max="11007" width="21" style="29" customWidth="1"/>
    <col min="11008" max="11019" width="20.33203125" style="29" customWidth="1"/>
    <col min="11020" max="11020" width="18" style="29" customWidth="1"/>
    <col min="11021" max="11021" width="9.109375" style="29"/>
    <col min="11022" max="11022" width="8.44140625" style="29" bestFit="1" customWidth="1"/>
    <col min="11023" max="11260" width="9.109375" style="29"/>
    <col min="11261" max="11261" width="6.88671875" style="29" customWidth="1"/>
    <col min="11262" max="11262" width="25.88671875" style="29" customWidth="1"/>
    <col min="11263" max="11263" width="21" style="29" customWidth="1"/>
    <col min="11264" max="11275" width="20.33203125" style="29" customWidth="1"/>
    <col min="11276" max="11276" width="18" style="29" customWidth="1"/>
    <col min="11277" max="11277" width="9.109375" style="29"/>
    <col min="11278" max="11278" width="8.44140625" style="29" bestFit="1" customWidth="1"/>
    <col min="11279" max="11516" width="9.109375" style="29"/>
    <col min="11517" max="11517" width="6.88671875" style="29" customWidth="1"/>
    <col min="11518" max="11518" width="25.88671875" style="29" customWidth="1"/>
    <col min="11519" max="11519" width="21" style="29" customWidth="1"/>
    <col min="11520" max="11531" width="20.33203125" style="29" customWidth="1"/>
    <col min="11532" max="11532" width="18" style="29" customWidth="1"/>
    <col min="11533" max="11533" width="9.109375" style="29"/>
    <col min="11534" max="11534" width="8.44140625" style="29" bestFit="1" customWidth="1"/>
    <col min="11535" max="11772" width="9.109375" style="29"/>
    <col min="11773" max="11773" width="6.88671875" style="29" customWidth="1"/>
    <col min="11774" max="11774" width="25.88671875" style="29" customWidth="1"/>
    <col min="11775" max="11775" width="21" style="29" customWidth="1"/>
    <col min="11776" max="11787" width="20.33203125" style="29" customWidth="1"/>
    <col min="11788" max="11788" width="18" style="29" customWidth="1"/>
    <col min="11789" max="11789" width="9.109375" style="29"/>
    <col min="11790" max="11790" width="8.44140625" style="29" bestFit="1" customWidth="1"/>
    <col min="11791" max="12028" width="9.109375" style="29"/>
    <col min="12029" max="12029" width="6.88671875" style="29" customWidth="1"/>
    <col min="12030" max="12030" width="25.88671875" style="29" customWidth="1"/>
    <col min="12031" max="12031" width="21" style="29" customWidth="1"/>
    <col min="12032" max="12043" width="20.33203125" style="29" customWidth="1"/>
    <col min="12044" max="12044" width="18" style="29" customWidth="1"/>
    <col min="12045" max="12045" width="9.109375" style="29"/>
    <col min="12046" max="12046" width="8.44140625" style="29" bestFit="1" customWidth="1"/>
    <col min="12047" max="12284" width="9.109375" style="29"/>
    <col min="12285" max="12285" width="6.88671875" style="29" customWidth="1"/>
    <col min="12286" max="12286" width="25.88671875" style="29" customWidth="1"/>
    <col min="12287" max="12287" width="21" style="29" customWidth="1"/>
    <col min="12288" max="12299" width="20.33203125" style="29" customWidth="1"/>
    <col min="12300" max="12300" width="18" style="29" customWidth="1"/>
    <col min="12301" max="12301" width="9.109375" style="29"/>
    <col min="12302" max="12302" width="8.44140625" style="29" bestFit="1" customWidth="1"/>
    <col min="12303" max="12540" width="9.109375" style="29"/>
    <col min="12541" max="12541" width="6.88671875" style="29" customWidth="1"/>
    <col min="12542" max="12542" width="25.88671875" style="29" customWidth="1"/>
    <col min="12543" max="12543" width="21" style="29" customWidth="1"/>
    <col min="12544" max="12555" width="20.33203125" style="29" customWidth="1"/>
    <col min="12556" max="12556" width="18" style="29" customWidth="1"/>
    <col min="12557" max="12557" width="9.109375" style="29"/>
    <col min="12558" max="12558" width="8.44140625" style="29" bestFit="1" customWidth="1"/>
    <col min="12559" max="12796" width="9.109375" style="29"/>
    <col min="12797" max="12797" width="6.88671875" style="29" customWidth="1"/>
    <col min="12798" max="12798" width="25.88671875" style="29" customWidth="1"/>
    <col min="12799" max="12799" width="21" style="29" customWidth="1"/>
    <col min="12800" max="12811" width="20.33203125" style="29" customWidth="1"/>
    <col min="12812" max="12812" width="18" style="29" customWidth="1"/>
    <col min="12813" max="12813" width="9.109375" style="29"/>
    <col min="12814" max="12814" width="8.44140625" style="29" bestFit="1" customWidth="1"/>
    <col min="12815" max="13052" width="9.109375" style="29"/>
    <col min="13053" max="13053" width="6.88671875" style="29" customWidth="1"/>
    <col min="13054" max="13054" width="25.88671875" style="29" customWidth="1"/>
    <col min="13055" max="13055" width="21" style="29" customWidth="1"/>
    <col min="13056" max="13067" width="20.33203125" style="29" customWidth="1"/>
    <col min="13068" max="13068" width="18" style="29" customWidth="1"/>
    <col min="13069" max="13069" width="9.109375" style="29"/>
    <col min="13070" max="13070" width="8.44140625" style="29" bestFit="1" customWidth="1"/>
    <col min="13071" max="13308" width="9.109375" style="29"/>
    <col min="13309" max="13309" width="6.88671875" style="29" customWidth="1"/>
    <col min="13310" max="13310" width="25.88671875" style="29" customWidth="1"/>
    <col min="13311" max="13311" width="21" style="29" customWidth="1"/>
    <col min="13312" max="13323" width="20.33203125" style="29" customWidth="1"/>
    <col min="13324" max="13324" width="18" style="29" customWidth="1"/>
    <col min="13325" max="13325" width="9.109375" style="29"/>
    <col min="13326" max="13326" width="8.44140625" style="29" bestFit="1" customWidth="1"/>
    <col min="13327" max="13564" width="9.109375" style="29"/>
    <col min="13565" max="13565" width="6.88671875" style="29" customWidth="1"/>
    <col min="13566" max="13566" width="25.88671875" style="29" customWidth="1"/>
    <col min="13567" max="13567" width="21" style="29" customWidth="1"/>
    <col min="13568" max="13579" width="20.33203125" style="29" customWidth="1"/>
    <col min="13580" max="13580" width="18" style="29" customWidth="1"/>
    <col min="13581" max="13581" width="9.109375" style="29"/>
    <col min="13582" max="13582" width="8.44140625" style="29" bestFit="1" customWidth="1"/>
    <col min="13583" max="13820" width="9.109375" style="29"/>
    <col min="13821" max="13821" width="6.88671875" style="29" customWidth="1"/>
    <col min="13822" max="13822" width="25.88671875" style="29" customWidth="1"/>
    <col min="13823" max="13823" width="21" style="29" customWidth="1"/>
    <col min="13824" max="13835" width="20.33203125" style="29" customWidth="1"/>
    <col min="13836" max="13836" width="18" style="29" customWidth="1"/>
    <col min="13837" max="13837" width="9.109375" style="29"/>
    <col min="13838" max="13838" width="8.44140625" style="29" bestFit="1" customWidth="1"/>
    <col min="13839" max="14076" width="9.109375" style="29"/>
    <col min="14077" max="14077" width="6.88671875" style="29" customWidth="1"/>
    <col min="14078" max="14078" width="25.88671875" style="29" customWidth="1"/>
    <col min="14079" max="14079" width="21" style="29" customWidth="1"/>
    <col min="14080" max="14091" width="20.33203125" style="29" customWidth="1"/>
    <col min="14092" max="14092" width="18" style="29" customWidth="1"/>
    <col min="14093" max="14093" width="9.109375" style="29"/>
    <col min="14094" max="14094" width="8.44140625" style="29" bestFit="1" customWidth="1"/>
    <col min="14095" max="14332" width="9.109375" style="29"/>
    <col min="14333" max="14333" width="6.88671875" style="29" customWidth="1"/>
    <col min="14334" max="14334" width="25.88671875" style="29" customWidth="1"/>
    <col min="14335" max="14335" width="21" style="29" customWidth="1"/>
    <col min="14336" max="14347" width="20.33203125" style="29" customWidth="1"/>
    <col min="14348" max="14348" width="18" style="29" customWidth="1"/>
    <col min="14349" max="14349" width="9.109375" style="29"/>
    <col min="14350" max="14350" width="8.44140625" style="29" bestFit="1" customWidth="1"/>
    <col min="14351" max="14588" width="9.109375" style="29"/>
    <col min="14589" max="14589" width="6.88671875" style="29" customWidth="1"/>
    <col min="14590" max="14590" width="25.88671875" style="29" customWidth="1"/>
    <col min="14591" max="14591" width="21" style="29" customWidth="1"/>
    <col min="14592" max="14603" width="20.33203125" style="29" customWidth="1"/>
    <col min="14604" max="14604" width="18" style="29" customWidth="1"/>
    <col min="14605" max="14605" width="9.109375" style="29"/>
    <col min="14606" max="14606" width="8.44140625" style="29" bestFit="1" customWidth="1"/>
    <col min="14607" max="14844" width="9.109375" style="29"/>
    <col min="14845" max="14845" width="6.88671875" style="29" customWidth="1"/>
    <col min="14846" max="14846" width="25.88671875" style="29" customWidth="1"/>
    <col min="14847" max="14847" width="21" style="29" customWidth="1"/>
    <col min="14848" max="14859" width="20.33203125" style="29" customWidth="1"/>
    <col min="14860" max="14860" width="18" style="29" customWidth="1"/>
    <col min="14861" max="14861" width="9.109375" style="29"/>
    <col min="14862" max="14862" width="8.44140625" style="29" bestFit="1" customWidth="1"/>
    <col min="14863" max="15100" width="9.109375" style="29"/>
    <col min="15101" max="15101" width="6.88671875" style="29" customWidth="1"/>
    <col min="15102" max="15102" width="25.88671875" style="29" customWidth="1"/>
    <col min="15103" max="15103" width="21" style="29" customWidth="1"/>
    <col min="15104" max="15115" width="20.33203125" style="29" customWidth="1"/>
    <col min="15116" max="15116" width="18" style="29" customWidth="1"/>
    <col min="15117" max="15117" width="9.109375" style="29"/>
    <col min="15118" max="15118" width="8.44140625" style="29" bestFit="1" customWidth="1"/>
    <col min="15119" max="15356" width="9.109375" style="29"/>
    <col min="15357" max="15357" width="6.88671875" style="29" customWidth="1"/>
    <col min="15358" max="15358" width="25.88671875" style="29" customWidth="1"/>
    <col min="15359" max="15359" width="21" style="29" customWidth="1"/>
    <col min="15360" max="15371" width="20.33203125" style="29" customWidth="1"/>
    <col min="15372" max="15372" width="18" style="29" customWidth="1"/>
    <col min="15373" max="15373" width="9.109375" style="29"/>
    <col min="15374" max="15374" width="8.44140625" style="29" bestFit="1" customWidth="1"/>
    <col min="15375" max="15612" width="9.109375" style="29"/>
    <col min="15613" max="15613" width="6.88671875" style="29" customWidth="1"/>
    <col min="15614" max="15614" width="25.88671875" style="29" customWidth="1"/>
    <col min="15615" max="15615" width="21" style="29" customWidth="1"/>
    <col min="15616" max="15627" width="20.33203125" style="29" customWidth="1"/>
    <col min="15628" max="15628" width="18" style="29" customWidth="1"/>
    <col min="15629" max="15629" width="9.109375" style="29"/>
    <col min="15630" max="15630" width="8.44140625" style="29" bestFit="1" customWidth="1"/>
    <col min="15631" max="15868" width="9.109375" style="29"/>
    <col min="15869" max="15869" width="6.88671875" style="29" customWidth="1"/>
    <col min="15870" max="15870" width="25.88671875" style="29" customWidth="1"/>
    <col min="15871" max="15871" width="21" style="29" customWidth="1"/>
    <col min="15872" max="15883" width="20.33203125" style="29" customWidth="1"/>
    <col min="15884" max="15884" width="18" style="29" customWidth="1"/>
    <col min="15885" max="15885" width="9.109375" style="29"/>
    <col min="15886" max="15886" width="8.44140625" style="29" bestFit="1" customWidth="1"/>
    <col min="15887" max="16124" width="9.109375" style="29"/>
    <col min="16125" max="16125" width="6.88671875" style="29" customWidth="1"/>
    <col min="16126" max="16126" width="25.88671875" style="29" customWidth="1"/>
    <col min="16127" max="16127" width="21" style="29" customWidth="1"/>
    <col min="16128" max="16139" width="20.33203125" style="29" customWidth="1"/>
    <col min="16140" max="16140" width="18" style="29" customWidth="1"/>
    <col min="16141" max="16141" width="9.109375" style="29"/>
    <col min="16142" max="16142" width="8.44140625" style="29" bestFit="1" customWidth="1"/>
    <col min="16143" max="16375" width="9.109375" style="29"/>
    <col min="16376" max="16384" width="9.109375" style="29" customWidth="1"/>
  </cols>
  <sheetData>
    <row r="1" spans="2:216" ht="14.4" thickBot="1" x14ac:dyDescent="0.35"/>
    <row r="2" spans="2:216" ht="19.5" customHeight="1" thickBot="1" x14ac:dyDescent="0.35">
      <c r="B2" s="273" t="str">
        <f>ORÇAMENTO!A1</f>
        <v>PROJETO BÁSICO DE ENGENHARIA</v>
      </c>
      <c r="C2" s="274"/>
      <c r="D2" s="274"/>
      <c r="E2" s="274"/>
      <c r="F2" s="274"/>
      <c r="G2" s="274"/>
      <c r="H2" s="274"/>
      <c r="I2" s="274"/>
      <c r="J2" s="274"/>
      <c r="K2" s="275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</row>
    <row r="3" spans="2:216" ht="19.5" customHeight="1" thickBot="1" x14ac:dyDescent="0.35">
      <c r="B3" s="276" t="str">
        <f>ORÇAMENTO!A2</f>
        <v>ARCO VIÁRIO DE CATALÃO</v>
      </c>
      <c r="C3" s="277"/>
      <c r="D3" s="277"/>
      <c r="E3" s="277"/>
      <c r="F3" s="277"/>
      <c r="G3" s="277"/>
      <c r="H3" s="277"/>
      <c r="I3" s="277"/>
      <c r="J3" s="277"/>
      <c r="K3" s="278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</row>
    <row r="4" spans="2:216" ht="24.9" customHeight="1" x14ac:dyDescent="0.3">
      <c r="B4" s="279" t="s">
        <v>55</v>
      </c>
      <c r="C4" s="280"/>
      <c r="D4" s="280"/>
      <c r="E4" s="280"/>
      <c r="F4" s="280"/>
      <c r="G4" s="280"/>
      <c r="H4" s="280"/>
      <c r="I4" s="280"/>
      <c r="J4" s="280"/>
      <c r="K4" s="28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</row>
    <row r="5" spans="2:216" ht="24.9" customHeight="1" thickBot="1" x14ac:dyDescent="0.35">
      <c r="B5" s="179" t="s">
        <v>56</v>
      </c>
      <c r="C5" s="180" t="s">
        <v>57</v>
      </c>
      <c r="D5" s="207" t="s">
        <v>58</v>
      </c>
      <c r="E5" s="207" t="s">
        <v>59</v>
      </c>
      <c r="F5" s="207" t="s">
        <v>60</v>
      </c>
      <c r="G5" s="207" t="s">
        <v>61</v>
      </c>
      <c r="H5" s="207" t="s">
        <v>62</v>
      </c>
      <c r="I5" s="207" t="s">
        <v>63</v>
      </c>
      <c r="J5" s="207" t="s">
        <v>316</v>
      </c>
      <c r="K5" s="208" t="s">
        <v>317</v>
      </c>
      <c r="N5" s="94" t="s">
        <v>210</v>
      </c>
    </row>
    <row r="6" spans="2:216" ht="15" customHeight="1" x14ac:dyDescent="0.3">
      <c r="B6" s="282" t="s">
        <v>296</v>
      </c>
      <c r="C6" s="283">
        <f>ORÇAMENTO!I259</f>
        <v>580234.4</v>
      </c>
      <c r="D6" s="205">
        <f>$C$6*D$8</f>
        <v>348140.64</v>
      </c>
      <c r="E6" s="205">
        <f>$C$6*E$8</f>
        <v>232093.76</v>
      </c>
      <c r="F6" s="205"/>
      <c r="G6" s="205"/>
      <c r="H6" s="205"/>
      <c r="I6" s="205"/>
      <c r="J6" s="205"/>
      <c r="K6" s="206"/>
      <c r="L6" s="95">
        <f>SUM(D6:K6)</f>
        <v>580234.4</v>
      </c>
      <c r="N6" s="96">
        <v>2</v>
      </c>
      <c r="O6" s="96"/>
    </row>
    <row r="7" spans="2:216" x14ac:dyDescent="0.3">
      <c r="B7" s="269"/>
      <c r="C7" s="270"/>
      <c r="D7" s="193"/>
      <c r="E7" s="193"/>
      <c r="F7" s="194"/>
      <c r="G7" s="194"/>
      <c r="H7" s="194"/>
      <c r="I7" s="194"/>
      <c r="J7" s="194"/>
      <c r="K7" s="201"/>
      <c r="L7" s="95" t="b">
        <f>L6=C6</f>
        <v>1</v>
      </c>
      <c r="N7" s="96"/>
      <c r="O7" s="96"/>
    </row>
    <row r="8" spans="2:216" ht="15" customHeight="1" x14ac:dyDescent="0.3">
      <c r="B8" s="269"/>
      <c r="C8" s="270"/>
      <c r="D8" s="195">
        <v>0.6</v>
      </c>
      <c r="E8" s="195">
        <v>0.4</v>
      </c>
      <c r="F8" s="194"/>
      <c r="G8" s="194"/>
      <c r="H8" s="194"/>
      <c r="I8" s="194"/>
      <c r="J8" s="194"/>
      <c r="K8" s="202"/>
      <c r="L8" s="95"/>
      <c r="N8" s="96"/>
      <c r="O8" s="96"/>
    </row>
    <row r="9" spans="2:216" ht="15" customHeight="1" x14ac:dyDescent="0.3">
      <c r="B9" s="269" t="s">
        <v>19</v>
      </c>
      <c r="C9" s="270">
        <f>ORÇAMENTO!I268</f>
        <v>986083.46999999974</v>
      </c>
      <c r="D9" s="192"/>
      <c r="E9" s="192"/>
      <c r="F9" s="192">
        <f t="shared" ref="F9:K9" si="0">$C$9/$N$9</f>
        <v>164347.24499999997</v>
      </c>
      <c r="G9" s="192">
        <f t="shared" si="0"/>
        <v>164347.24499999997</v>
      </c>
      <c r="H9" s="192">
        <f t="shared" si="0"/>
        <v>164347.24499999997</v>
      </c>
      <c r="I9" s="192">
        <f t="shared" si="0"/>
        <v>164347.24499999997</v>
      </c>
      <c r="J9" s="192">
        <f t="shared" si="0"/>
        <v>164347.24499999997</v>
      </c>
      <c r="K9" s="200">
        <f t="shared" si="0"/>
        <v>164347.24499999997</v>
      </c>
      <c r="L9" s="95">
        <f>SUM(D9:K9)</f>
        <v>986083.46999999986</v>
      </c>
      <c r="N9" s="96">
        <v>6</v>
      </c>
      <c r="O9" s="96"/>
    </row>
    <row r="10" spans="2:216" x14ac:dyDescent="0.3">
      <c r="B10" s="269"/>
      <c r="C10" s="270"/>
      <c r="D10" s="194"/>
      <c r="E10" s="194"/>
      <c r="F10" s="193"/>
      <c r="G10" s="193"/>
      <c r="H10" s="193"/>
      <c r="I10" s="193"/>
      <c r="J10" s="193"/>
      <c r="K10" s="203"/>
      <c r="L10" s="95" t="b">
        <f>L9=C9</f>
        <v>1</v>
      </c>
      <c r="N10" s="96"/>
      <c r="O10" s="96"/>
    </row>
    <row r="11" spans="2:216" ht="15" customHeight="1" x14ac:dyDescent="0.3">
      <c r="B11" s="269"/>
      <c r="C11" s="270"/>
      <c r="D11" s="194"/>
      <c r="E11" s="194"/>
      <c r="F11" s="196">
        <f t="shared" ref="F11" si="1">(F15+F18+F21+F24+F27+F30+F33)/SUM($C$15:$C$35)</f>
        <v>5.018204500824347E-2</v>
      </c>
      <c r="G11" s="196">
        <f t="shared" ref="G11:K11" si="2">(G15+G18+G21+G24+G27+G30+G33)/SUM($C$15:$C$35)</f>
        <v>8.762575410208058E-2</v>
      </c>
      <c r="H11" s="196">
        <f t="shared" si="2"/>
        <v>0.23516690144347377</v>
      </c>
      <c r="I11" s="196">
        <f t="shared" si="2"/>
        <v>0.25758092206946148</v>
      </c>
      <c r="J11" s="196">
        <f t="shared" si="2"/>
        <v>0.20582806842288276</v>
      </c>
      <c r="K11" s="202">
        <f t="shared" si="2"/>
        <v>0.1636163089538579</v>
      </c>
      <c r="L11" s="95"/>
      <c r="N11" s="96"/>
      <c r="O11" s="96"/>
    </row>
    <row r="12" spans="2:216" ht="15" customHeight="1" x14ac:dyDescent="0.3">
      <c r="B12" s="269" t="s">
        <v>211</v>
      </c>
      <c r="C12" s="270">
        <f>ORÇAMENTO!I269</f>
        <v>559651.71203664388</v>
      </c>
      <c r="D12" s="192"/>
      <c r="E12" s="192"/>
      <c r="F12" s="192">
        <f t="shared" ref="F12:K12" si="3">$C$12/$N$12</f>
        <v>93275.285339440641</v>
      </c>
      <c r="G12" s="192">
        <f t="shared" si="3"/>
        <v>93275.285339440641</v>
      </c>
      <c r="H12" s="192">
        <f t="shared" si="3"/>
        <v>93275.285339440641</v>
      </c>
      <c r="I12" s="192">
        <f t="shared" si="3"/>
        <v>93275.285339440641</v>
      </c>
      <c r="J12" s="192">
        <f t="shared" si="3"/>
        <v>93275.285339440641</v>
      </c>
      <c r="K12" s="200">
        <f t="shared" si="3"/>
        <v>93275.285339440641</v>
      </c>
      <c r="L12" s="95">
        <f>SUM(D12:K12)</f>
        <v>559651.71203664388</v>
      </c>
      <c r="N12" s="96">
        <v>6</v>
      </c>
      <c r="O12" s="96"/>
    </row>
    <row r="13" spans="2:216" ht="15" customHeight="1" x14ac:dyDescent="0.3">
      <c r="B13" s="269"/>
      <c r="C13" s="270"/>
      <c r="D13" s="194"/>
      <c r="E13" s="194"/>
      <c r="F13" s="193"/>
      <c r="G13" s="193"/>
      <c r="H13" s="193"/>
      <c r="I13" s="193"/>
      <c r="J13" s="193"/>
      <c r="K13" s="203"/>
      <c r="L13" s="95" t="b">
        <f>L12=C12</f>
        <v>1</v>
      </c>
      <c r="N13" s="96"/>
      <c r="O13" s="96"/>
    </row>
    <row r="14" spans="2:216" ht="15" customHeight="1" x14ac:dyDescent="0.3">
      <c r="B14" s="269"/>
      <c r="C14" s="270"/>
      <c r="D14" s="194"/>
      <c r="E14" s="194"/>
      <c r="F14" s="197">
        <f t="shared" ref="F14" si="4">(F15+F18+F21+F24+F27+F30+F33)/SUM($C$15:$C$35)</f>
        <v>5.018204500824347E-2</v>
      </c>
      <c r="G14" s="197">
        <f t="shared" ref="G14:K14" si="5">(G15+G18+G21+G24+G27+G30+G33)/SUM($C$15:$C$35)</f>
        <v>8.762575410208058E-2</v>
      </c>
      <c r="H14" s="197">
        <f t="shared" si="5"/>
        <v>0.23516690144347377</v>
      </c>
      <c r="I14" s="197">
        <f t="shared" si="5"/>
        <v>0.25758092206946148</v>
      </c>
      <c r="J14" s="197">
        <f t="shared" si="5"/>
        <v>0.20582806842288276</v>
      </c>
      <c r="K14" s="204">
        <f t="shared" si="5"/>
        <v>0.1636163089538579</v>
      </c>
      <c r="L14" s="97"/>
      <c r="N14" s="96"/>
      <c r="O14" s="96"/>
    </row>
    <row r="15" spans="2:216" ht="15" customHeight="1" x14ac:dyDescent="0.3">
      <c r="B15" s="269" t="s">
        <v>212</v>
      </c>
      <c r="C15" s="270">
        <f>ORÇAMENTO!I270</f>
        <v>179391.03491536048</v>
      </c>
      <c r="D15" s="192"/>
      <c r="E15" s="192"/>
      <c r="F15" s="192">
        <f>$C$15/$N$15</f>
        <v>89695.517457680238</v>
      </c>
      <c r="G15" s="192"/>
      <c r="H15" s="192"/>
      <c r="I15" s="192"/>
      <c r="J15" s="192"/>
      <c r="K15" s="200">
        <f>$C$15/$N$15</f>
        <v>89695.517457680238</v>
      </c>
      <c r="L15" s="95">
        <f>SUM(D15:K15)</f>
        <v>179391.03491536048</v>
      </c>
      <c r="N15" s="96">
        <v>2</v>
      </c>
      <c r="O15" s="96"/>
    </row>
    <row r="16" spans="2:216" ht="15" customHeight="1" x14ac:dyDescent="0.3">
      <c r="B16" s="269"/>
      <c r="C16" s="270"/>
      <c r="D16" s="194"/>
      <c r="E16" s="194"/>
      <c r="F16" s="193"/>
      <c r="G16" s="194"/>
      <c r="H16" s="194"/>
      <c r="I16" s="194"/>
      <c r="J16" s="194"/>
      <c r="K16" s="203"/>
      <c r="L16" s="95" t="b">
        <f>L15=C15</f>
        <v>1</v>
      </c>
      <c r="N16" s="96"/>
      <c r="O16" s="96"/>
    </row>
    <row r="17" spans="2:15" ht="15" customHeight="1" x14ac:dyDescent="0.3">
      <c r="B17" s="269"/>
      <c r="C17" s="270"/>
      <c r="D17" s="194"/>
      <c r="E17" s="194"/>
      <c r="F17" s="197">
        <v>0.5</v>
      </c>
      <c r="G17" s="194"/>
      <c r="H17" s="194"/>
      <c r="I17" s="194"/>
      <c r="J17" s="194"/>
      <c r="K17" s="204">
        <v>0.5</v>
      </c>
      <c r="L17" s="97"/>
      <c r="N17" s="96"/>
      <c r="O17" s="96"/>
    </row>
    <row r="18" spans="2:15" ht="15" customHeight="1" x14ac:dyDescent="0.3">
      <c r="B18" s="269" t="s">
        <v>6</v>
      </c>
      <c r="C18" s="270">
        <f>ORÇAMENTO!I260</f>
        <v>5198879.0500000007</v>
      </c>
      <c r="D18" s="192"/>
      <c r="E18" s="192"/>
      <c r="F18" s="192">
        <f t="shared" ref="F18:J18" si="6">$C$18*F$20</f>
        <v>1039775.8100000002</v>
      </c>
      <c r="G18" s="192">
        <f t="shared" si="6"/>
        <v>1039775.8100000002</v>
      </c>
      <c r="H18" s="192">
        <f t="shared" si="6"/>
        <v>1039775.8100000002</v>
      </c>
      <c r="I18" s="192">
        <f t="shared" si="6"/>
        <v>1039775.8100000002</v>
      </c>
      <c r="J18" s="192">
        <f t="shared" si="6"/>
        <v>1039775.8100000002</v>
      </c>
      <c r="K18" s="200"/>
      <c r="L18" s="95">
        <f>SUM(D18:K18)</f>
        <v>5198879.0500000007</v>
      </c>
      <c r="N18" s="96">
        <v>5</v>
      </c>
      <c r="O18" s="96"/>
    </row>
    <row r="19" spans="2:15" ht="15" customHeight="1" x14ac:dyDescent="0.3">
      <c r="B19" s="269"/>
      <c r="C19" s="270"/>
      <c r="D19" s="194"/>
      <c r="E19" s="194"/>
      <c r="F19" s="193"/>
      <c r="G19" s="193"/>
      <c r="H19" s="193"/>
      <c r="I19" s="193"/>
      <c r="J19" s="193"/>
      <c r="K19" s="201"/>
      <c r="L19" s="95" t="b">
        <f>L18=C18</f>
        <v>1</v>
      </c>
      <c r="N19" s="96"/>
      <c r="O19" s="96"/>
    </row>
    <row r="20" spans="2:15" s="93" customFormat="1" ht="15" customHeight="1" x14ac:dyDescent="0.3">
      <c r="B20" s="269"/>
      <c r="C20" s="270"/>
      <c r="D20" s="194"/>
      <c r="E20" s="194"/>
      <c r="F20" s="197">
        <v>0.2</v>
      </c>
      <c r="G20" s="197">
        <v>0.2</v>
      </c>
      <c r="H20" s="197">
        <v>0.2</v>
      </c>
      <c r="I20" s="197">
        <v>0.2</v>
      </c>
      <c r="J20" s="197">
        <v>0.2</v>
      </c>
      <c r="K20" s="201"/>
      <c r="L20" s="95"/>
      <c r="N20" s="96"/>
      <c r="O20" s="96"/>
    </row>
    <row r="21" spans="2:15" s="93" customFormat="1" ht="15" customHeight="1" x14ac:dyDescent="0.3">
      <c r="B21" s="269" t="s">
        <v>7</v>
      </c>
      <c r="C21" s="270">
        <f>ORÇAMENTO!I261</f>
        <v>9878878.9800000023</v>
      </c>
      <c r="D21" s="192"/>
      <c r="E21" s="192"/>
      <c r="F21" s="192"/>
      <c r="G21" s="192"/>
      <c r="H21" s="192">
        <f>1*$C$21/$N$21</f>
        <v>2469719.7450000006</v>
      </c>
      <c r="I21" s="192">
        <f>1*$C$21/$N$21</f>
        <v>2469719.7450000006</v>
      </c>
      <c r="J21" s="192">
        <f>1*$C$21/$N$21</f>
        <v>2469719.7450000006</v>
      </c>
      <c r="K21" s="200">
        <f>1*$C$21/$N$21</f>
        <v>2469719.7450000006</v>
      </c>
      <c r="L21" s="95">
        <f>SUM(D21:K21)</f>
        <v>9878878.9800000023</v>
      </c>
      <c r="N21" s="96">
        <v>4</v>
      </c>
      <c r="O21" s="96"/>
    </row>
    <row r="22" spans="2:15" s="93" customFormat="1" ht="15" customHeight="1" x14ac:dyDescent="0.3">
      <c r="B22" s="269"/>
      <c r="C22" s="270"/>
      <c r="D22" s="194"/>
      <c r="E22" s="194"/>
      <c r="F22" s="194"/>
      <c r="G22" s="194"/>
      <c r="H22" s="193"/>
      <c r="I22" s="193"/>
      <c r="J22" s="193"/>
      <c r="K22" s="203"/>
      <c r="L22" s="95" t="b">
        <f>L21=C21</f>
        <v>1</v>
      </c>
      <c r="N22" s="96"/>
      <c r="O22" s="96"/>
    </row>
    <row r="23" spans="2:15" s="93" customFormat="1" ht="15" customHeight="1" x14ac:dyDescent="0.3">
      <c r="B23" s="269"/>
      <c r="C23" s="270"/>
      <c r="D23" s="194"/>
      <c r="E23" s="194"/>
      <c r="F23" s="194"/>
      <c r="G23" s="194"/>
      <c r="H23" s="196">
        <f t="shared" ref="H23" si="7">H21/$C$21</f>
        <v>0.25</v>
      </c>
      <c r="I23" s="196">
        <f t="shared" ref="I23" si="8">I21/$C$21</f>
        <v>0.25</v>
      </c>
      <c r="J23" s="196">
        <f t="shared" ref="J23:K23" si="9">J21/$C$21</f>
        <v>0.25</v>
      </c>
      <c r="K23" s="202">
        <f t="shared" si="9"/>
        <v>0.25</v>
      </c>
      <c r="L23" s="95"/>
      <c r="N23" s="96"/>
      <c r="O23" s="96"/>
    </row>
    <row r="24" spans="2:15" s="93" customFormat="1" ht="15" customHeight="1" x14ac:dyDescent="0.3">
      <c r="B24" s="269" t="s">
        <v>8</v>
      </c>
      <c r="C24" s="270">
        <f>ORÇAMENTO!I262</f>
        <v>3093461.4299999997</v>
      </c>
      <c r="D24" s="192"/>
      <c r="E24" s="192"/>
      <c r="F24" s="192"/>
      <c r="G24" s="192">
        <f>1*$C$24/$N$24</f>
        <v>618692.28599999996</v>
      </c>
      <c r="H24" s="192">
        <f>1*$C$24/$N$24</f>
        <v>618692.28599999996</v>
      </c>
      <c r="I24" s="192">
        <f>1*$C$24/$N$24</f>
        <v>618692.28599999996</v>
      </c>
      <c r="J24" s="192">
        <f>1*$C$24/$N$24</f>
        <v>618692.28599999996</v>
      </c>
      <c r="K24" s="200">
        <f>1*$C$24/$N$24</f>
        <v>618692.28599999996</v>
      </c>
      <c r="L24" s="95">
        <f>SUM(D24:K24)</f>
        <v>3093461.4299999997</v>
      </c>
      <c r="N24" s="96">
        <v>5</v>
      </c>
      <c r="O24" s="96"/>
    </row>
    <row r="25" spans="2:15" s="93" customFormat="1" ht="15" customHeight="1" x14ac:dyDescent="0.3">
      <c r="B25" s="269"/>
      <c r="C25" s="270"/>
      <c r="D25" s="194"/>
      <c r="E25" s="194"/>
      <c r="F25" s="194"/>
      <c r="G25" s="193"/>
      <c r="H25" s="193"/>
      <c r="I25" s="193"/>
      <c r="J25" s="193"/>
      <c r="K25" s="203"/>
      <c r="L25" s="95" t="b">
        <f>L24=C24</f>
        <v>1</v>
      </c>
      <c r="N25" s="96"/>
      <c r="O25" s="96"/>
    </row>
    <row r="26" spans="2:15" s="93" customFormat="1" ht="15" customHeight="1" x14ac:dyDescent="0.3">
      <c r="B26" s="269"/>
      <c r="C26" s="270"/>
      <c r="D26" s="194"/>
      <c r="E26" s="194"/>
      <c r="F26" s="194"/>
      <c r="G26" s="196">
        <f>G24/$C$24</f>
        <v>0.2</v>
      </c>
      <c r="H26" s="196">
        <f>H24/$C$24</f>
        <v>0.2</v>
      </c>
      <c r="I26" s="196">
        <f>I24/$C$24</f>
        <v>0.2</v>
      </c>
      <c r="J26" s="196">
        <f t="shared" ref="J26:K26" si="10">J24/$C$24</f>
        <v>0.2</v>
      </c>
      <c r="K26" s="202">
        <f t="shared" si="10"/>
        <v>0.2</v>
      </c>
      <c r="L26" s="97"/>
      <c r="N26" s="96"/>
      <c r="O26" s="96"/>
    </row>
    <row r="27" spans="2:15" s="93" customFormat="1" ht="15" customHeight="1" x14ac:dyDescent="0.3">
      <c r="B27" s="269" t="s">
        <v>276</v>
      </c>
      <c r="C27" s="270">
        <f>ORÇAMENTO!$I$263</f>
        <v>941300.19</v>
      </c>
      <c r="D27" s="192"/>
      <c r="E27" s="192"/>
      <c r="F27" s="192"/>
      <c r="G27" s="192">
        <f>1*$C$27/$N$27</f>
        <v>313766.73</v>
      </c>
      <c r="H27" s="192">
        <f>1*$C$27/$N$27</f>
        <v>313766.73</v>
      </c>
      <c r="I27" s="192">
        <f>1*$C$27/$N$27</f>
        <v>313766.73</v>
      </c>
      <c r="J27" s="192"/>
      <c r="K27" s="200"/>
      <c r="L27" s="95">
        <f>SUM(D27:K27)</f>
        <v>941300.19</v>
      </c>
      <c r="N27" s="96">
        <v>3</v>
      </c>
      <c r="O27" s="96"/>
    </row>
    <row r="28" spans="2:15" s="93" customFormat="1" ht="15" customHeight="1" x14ac:dyDescent="0.3">
      <c r="B28" s="269"/>
      <c r="C28" s="270"/>
      <c r="D28" s="194"/>
      <c r="E28" s="194"/>
      <c r="F28" s="194"/>
      <c r="G28" s="193"/>
      <c r="H28" s="193"/>
      <c r="I28" s="193"/>
      <c r="J28" s="194"/>
      <c r="K28" s="201"/>
      <c r="L28" s="95" t="b">
        <f>L27=C27</f>
        <v>1</v>
      </c>
      <c r="N28" s="96"/>
      <c r="O28" s="96"/>
    </row>
    <row r="29" spans="2:15" s="93" customFormat="1" ht="15" customHeight="1" x14ac:dyDescent="0.3">
      <c r="B29" s="269"/>
      <c r="C29" s="270"/>
      <c r="D29" s="194"/>
      <c r="E29" s="194"/>
      <c r="F29" s="194"/>
      <c r="G29" s="196">
        <f>G27/$C$27</f>
        <v>0.33333333333333331</v>
      </c>
      <c r="H29" s="196">
        <f t="shared" ref="H29:I29" si="11">H27/$C$27</f>
        <v>0.33333333333333331</v>
      </c>
      <c r="I29" s="196">
        <f t="shared" si="11"/>
        <v>0.33333333333333331</v>
      </c>
      <c r="J29" s="196"/>
      <c r="K29" s="202"/>
      <c r="L29" s="97"/>
      <c r="N29" s="96"/>
      <c r="O29" s="96"/>
    </row>
    <row r="30" spans="2:15" s="93" customFormat="1" ht="15" customHeight="1" x14ac:dyDescent="0.3">
      <c r="B30" s="269" t="s">
        <v>233</v>
      </c>
      <c r="C30" s="270">
        <f>ORÇAMENTO!$I$264</f>
        <v>1702119.08</v>
      </c>
      <c r="D30" s="192"/>
      <c r="E30" s="192"/>
      <c r="F30" s="192"/>
      <c r="G30" s="192"/>
      <c r="H30" s="192">
        <f>1*$C$30/$N$30</f>
        <v>851059.54</v>
      </c>
      <c r="I30" s="192">
        <f>1*$C$30/$N$30</f>
        <v>851059.54</v>
      </c>
      <c r="J30" s="192"/>
      <c r="K30" s="200"/>
      <c r="L30" s="95">
        <f>SUM(D30:K30)</f>
        <v>1702119.08</v>
      </c>
      <c r="N30" s="96">
        <v>2</v>
      </c>
      <c r="O30" s="96"/>
    </row>
    <row r="31" spans="2:15" s="93" customFormat="1" ht="15" customHeight="1" x14ac:dyDescent="0.3">
      <c r="B31" s="269"/>
      <c r="C31" s="270"/>
      <c r="D31" s="194"/>
      <c r="E31" s="194"/>
      <c r="F31" s="194"/>
      <c r="G31" s="194"/>
      <c r="H31" s="193"/>
      <c r="I31" s="193"/>
      <c r="J31" s="194"/>
      <c r="K31" s="201"/>
      <c r="L31" s="95" t="b">
        <f>L30=C30</f>
        <v>1</v>
      </c>
      <c r="N31" s="96"/>
      <c r="O31" s="96"/>
    </row>
    <row r="32" spans="2:15" s="93" customFormat="1" ht="15" customHeight="1" x14ac:dyDescent="0.3">
      <c r="B32" s="269"/>
      <c r="C32" s="270"/>
      <c r="D32" s="194"/>
      <c r="E32" s="194"/>
      <c r="F32" s="194"/>
      <c r="G32" s="194"/>
      <c r="H32" s="196">
        <f>H30/$C$30</f>
        <v>0.5</v>
      </c>
      <c r="I32" s="196">
        <f>I30/$C$30</f>
        <v>0.5</v>
      </c>
      <c r="J32" s="196"/>
      <c r="K32" s="202"/>
      <c r="L32" s="97"/>
      <c r="N32" s="96"/>
      <c r="O32" s="96"/>
    </row>
    <row r="33" spans="2:15" s="93" customFormat="1" ht="15" customHeight="1" x14ac:dyDescent="0.3">
      <c r="B33" s="269" t="s">
        <v>218</v>
      </c>
      <c r="C33" s="270">
        <f>ORÇAMENTO!$I$265</f>
        <v>1513449.3</v>
      </c>
      <c r="D33" s="192"/>
      <c r="E33" s="192"/>
      <c r="F33" s="192"/>
      <c r="G33" s="192"/>
      <c r="H33" s="192"/>
      <c r="I33" s="192">
        <f>1*$C$33/$N$33</f>
        <v>504483.10000000003</v>
      </c>
      <c r="J33" s="192">
        <f>1*$C$33/$N$33</f>
        <v>504483.10000000003</v>
      </c>
      <c r="K33" s="200">
        <f>1*$C$33/$N$33</f>
        <v>504483.10000000003</v>
      </c>
      <c r="L33" s="95">
        <f>SUM(D33:K33)</f>
        <v>1513449.3</v>
      </c>
      <c r="N33" s="96">
        <v>3</v>
      </c>
      <c r="O33" s="96"/>
    </row>
    <row r="34" spans="2:15" s="93" customFormat="1" ht="15" customHeight="1" x14ac:dyDescent="0.3">
      <c r="B34" s="269"/>
      <c r="C34" s="270"/>
      <c r="D34" s="194"/>
      <c r="E34" s="194"/>
      <c r="F34" s="194"/>
      <c r="G34" s="194"/>
      <c r="H34" s="194"/>
      <c r="I34" s="193"/>
      <c r="J34" s="193"/>
      <c r="K34" s="203"/>
      <c r="L34" s="95" t="b">
        <f>L33=C33</f>
        <v>1</v>
      </c>
      <c r="N34" s="96"/>
      <c r="O34" s="96"/>
    </row>
    <row r="35" spans="2:15" s="93" customFormat="1" ht="15" customHeight="1" x14ac:dyDescent="0.3">
      <c r="B35" s="269"/>
      <c r="C35" s="270"/>
      <c r="D35" s="194"/>
      <c r="E35" s="194"/>
      <c r="F35" s="194"/>
      <c r="G35" s="194"/>
      <c r="H35" s="194"/>
      <c r="I35" s="196">
        <f t="shared" ref="I35:K35" si="12">I33/$C$33</f>
        <v>0.33333333333333337</v>
      </c>
      <c r="J35" s="196">
        <f t="shared" si="12"/>
        <v>0.33333333333333337</v>
      </c>
      <c r="K35" s="202">
        <f t="shared" si="12"/>
        <v>0.33333333333333337</v>
      </c>
      <c r="L35" s="97"/>
      <c r="N35" s="96"/>
      <c r="O35" s="96"/>
    </row>
    <row r="36" spans="2:15" s="93" customFormat="1" ht="15" customHeight="1" x14ac:dyDescent="0.3">
      <c r="B36" s="269" t="s">
        <v>503</v>
      </c>
      <c r="C36" s="270">
        <f>ORÇAMENTO!$I$266</f>
        <v>717835.99</v>
      </c>
      <c r="D36" s="192"/>
      <c r="E36" s="192"/>
      <c r="F36" s="192"/>
      <c r="G36" s="192"/>
      <c r="H36" s="192"/>
      <c r="I36" s="192"/>
      <c r="J36" s="192">
        <f>1*$C$36/$N$36</f>
        <v>358917.995</v>
      </c>
      <c r="K36" s="200">
        <f>1*$C$36/$N$36</f>
        <v>358917.995</v>
      </c>
      <c r="L36" s="95">
        <f>SUM(D36:K36)</f>
        <v>717835.99</v>
      </c>
      <c r="N36" s="96">
        <v>2</v>
      </c>
      <c r="O36" s="96"/>
    </row>
    <row r="37" spans="2:15" s="93" customFormat="1" ht="15" customHeight="1" x14ac:dyDescent="0.3">
      <c r="B37" s="269"/>
      <c r="C37" s="270"/>
      <c r="D37" s="194"/>
      <c r="E37" s="194"/>
      <c r="F37" s="194"/>
      <c r="G37" s="194"/>
      <c r="H37" s="194"/>
      <c r="I37" s="194"/>
      <c r="J37" s="193"/>
      <c r="K37" s="203"/>
      <c r="L37" s="95" t="b">
        <f>L36=C36</f>
        <v>1</v>
      </c>
      <c r="N37" s="96"/>
      <c r="O37" s="96"/>
    </row>
    <row r="38" spans="2:15" s="93" customFormat="1" ht="15" customHeight="1" x14ac:dyDescent="0.3">
      <c r="B38" s="269"/>
      <c r="C38" s="270"/>
      <c r="D38" s="194"/>
      <c r="E38" s="194"/>
      <c r="F38" s="194"/>
      <c r="G38" s="194"/>
      <c r="H38" s="194"/>
      <c r="I38" s="194"/>
      <c r="J38" s="196">
        <f>J36/$C$36</f>
        <v>0.5</v>
      </c>
      <c r="K38" s="202">
        <f>K36/$C$36</f>
        <v>0.5</v>
      </c>
      <c r="L38" s="97"/>
      <c r="N38" s="96"/>
      <c r="O38" s="96"/>
    </row>
    <row r="39" spans="2:15" s="93" customFormat="1" ht="15" customHeight="1" x14ac:dyDescent="0.3">
      <c r="B39" s="199" t="s">
        <v>17</v>
      </c>
      <c r="C39" s="198">
        <f>SUM(C6:C38)</f>
        <v>25351284.636952005</v>
      </c>
      <c r="D39" s="198"/>
      <c r="E39" s="271"/>
      <c r="F39" s="271"/>
      <c r="G39" s="271"/>
      <c r="H39" s="271"/>
      <c r="I39" s="271"/>
      <c r="J39" s="271"/>
      <c r="K39" s="272"/>
    </row>
    <row r="40" spans="2:15" s="93" customFormat="1" ht="15" customHeight="1" x14ac:dyDescent="0.3">
      <c r="B40" s="265" t="s">
        <v>64</v>
      </c>
      <c r="C40" s="266"/>
      <c r="D40" s="138">
        <f t="shared" ref="D40:K40" si="13">D6+D9+D12+D15+D18+D21+D24+D27+D30+D33+D36</f>
        <v>348140.64</v>
      </c>
      <c r="E40" s="138">
        <f t="shared" si="13"/>
        <v>232093.76</v>
      </c>
      <c r="F40" s="138">
        <f t="shared" si="13"/>
        <v>1387093.8577971212</v>
      </c>
      <c r="G40" s="138">
        <f t="shared" si="13"/>
        <v>2229857.3563394407</v>
      </c>
      <c r="H40" s="138">
        <f t="shared" si="13"/>
        <v>5550636.6413394408</v>
      </c>
      <c r="I40" s="138">
        <f t="shared" si="13"/>
        <v>6055119.7413394405</v>
      </c>
      <c r="J40" s="138">
        <f t="shared" si="13"/>
        <v>5249211.466339441</v>
      </c>
      <c r="K40" s="139">
        <f t="shared" si="13"/>
        <v>4299131.1737971213</v>
      </c>
    </row>
    <row r="41" spans="2:15" s="93" customFormat="1" ht="15" customHeight="1" x14ac:dyDescent="0.3">
      <c r="B41" s="265" t="s">
        <v>65</v>
      </c>
      <c r="C41" s="266"/>
      <c r="D41" s="136">
        <f t="shared" ref="D41:G41" si="14">D40/$C$39</f>
        <v>1.3732662663277844E-2</v>
      </c>
      <c r="E41" s="136">
        <f t="shared" si="14"/>
        <v>9.1551084421852297E-3</v>
      </c>
      <c r="F41" s="136">
        <f t="shared" si="14"/>
        <v>5.4714933687237871E-2</v>
      </c>
      <c r="G41" s="136">
        <f t="shared" si="14"/>
        <v>8.7958357466792939E-2</v>
      </c>
      <c r="H41" s="136">
        <f t="shared" ref="H41:K41" si="15">H40/$C$39</f>
        <v>0.21894892984037734</v>
      </c>
      <c r="I41" s="136">
        <f t="shared" si="15"/>
        <v>0.23884863540656651</v>
      </c>
      <c r="J41" s="136">
        <f t="shared" si="15"/>
        <v>0.20705899292725372</v>
      </c>
      <c r="K41" s="137">
        <f t="shared" si="15"/>
        <v>0.16958237956630853</v>
      </c>
      <c r="L41" s="95"/>
    </row>
    <row r="42" spans="2:15" s="93" customFormat="1" ht="15" customHeight="1" x14ac:dyDescent="0.3">
      <c r="B42" s="265" t="s">
        <v>66</v>
      </c>
      <c r="C42" s="266"/>
      <c r="D42" s="138">
        <f>D40</f>
        <v>348140.64</v>
      </c>
      <c r="E42" s="138">
        <f t="shared" ref="E42:E43" si="16">D42+E40</f>
        <v>580234.4</v>
      </c>
      <c r="F42" s="138">
        <f>E42+F40</f>
        <v>1967328.2577971211</v>
      </c>
      <c r="G42" s="138">
        <f t="shared" ref="G42:G43" si="17">F42+G40</f>
        <v>4197185.6141365618</v>
      </c>
      <c r="H42" s="138">
        <f t="shared" ref="H42:H43" si="18">G42+H40</f>
        <v>9747822.2554760017</v>
      </c>
      <c r="I42" s="138">
        <f t="shared" ref="I42:I43" si="19">H42+I40</f>
        <v>15802941.996815443</v>
      </c>
      <c r="J42" s="138">
        <f t="shared" ref="J42:J43" si="20">I42+J40</f>
        <v>21052153.463154882</v>
      </c>
      <c r="K42" s="139">
        <f t="shared" ref="K42:K43" si="21">J42+K40</f>
        <v>25351284.636952005</v>
      </c>
      <c r="L42" s="98"/>
    </row>
    <row r="43" spans="2:15" s="93" customFormat="1" ht="15" customHeight="1" thickBot="1" x14ac:dyDescent="0.35">
      <c r="B43" s="267" t="s">
        <v>67</v>
      </c>
      <c r="C43" s="268"/>
      <c r="D43" s="140">
        <f>D41</f>
        <v>1.3732662663277844E-2</v>
      </c>
      <c r="E43" s="140">
        <f t="shared" si="16"/>
        <v>2.2887771105463074E-2</v>
      </c>
      <c r="F43" s="140">
        <f>E43+F41</f>
        <v>7.7602704792700941E-2</v>
      </c>
      <c r="G43" s="140">
        <f t="shared" si="17"/>
        <v>0.16556106225949388</v>
      </c>
      <c r="H43" s="140">
        <f t="shared" si="18"/>
        <v>0.38450999209987125</v>
      </c>
      <c r="I43" s="140">
        <f t="shared" si="19"/>
        <v>0.62335862750643778</v>
      </c>
      <c r="J43" s="140">
        <f t="shared" si="20"/>
        <v>0.83041762043369149</v>
      </c>
      <c r="K43" s="141">
        <f t="shared" si="21"/>
        <v>1</v>
      </c>
    </row>
    <row r="46" spans="2:15" x14ac:dyDescent="0.3">
      <c r="C46" s="133">
        <f>ORÇAMENTO!I271</f>
        <v>25351284.636952005</v>
      </c>
    </row>
    <row r="47" spans="2:15" x14ac:dyDescent="0.3">
      <c r="C47" s="134">
        <f>C39-C46</f>
        <v>0</v>
      </c>
    </row>
  </sheetData>
  <mergeCells count="30">
    <mergeCell ref="B2:K2"/>
    <mergeCell ref="B3:K3"/>
    <mergeCell ref="B4:K4"/>
    <mergeCell ref="B9:B11"/>
    <mergeCell ref="C9:C11"/>
    <mergeCell ref="B6:B8"/>
    <mergeCell ref="C6:C8"/>
    <mergeCell ref="B12:B14"/>
    <mergeCell ref="C12:C14"/>
    <mergeCell ref="B15:B17"/>
    <mergeCell ref="C15:C17"/>
    <mergeCell ref="B18:B20"/>
    <mergeCell ref="C18:C20"/>
    <mergeCell ref="B21:B23"/>
    <mergeCell ref="C21:C23"/>
    <mergeCell ref="B24:B26"/>
    <mergeCell ref="C24:C26"/>
    <mergeCell ref="E39:K39"/>
    <mergeCell ref="B36:B38"/>
    <mergeCell ref="C36:C38"/>
    <mergeCell ref="B40:C40"/>
    <mergeCell ref="B41:C41"/>
    <mergeCell ref="B42:C42"/>
    <mergeCell ref="B43:C43"/>
    <mergeCell ref="B27:B29"/>
    <mergeCell ref="C27:C29"/>
    <mergeCell ref="B30:B32"/>
    <mergeCell ref="C30:C32"/>
    <mergeCell ref="B33:B35"/>
    <mergeCell ref="C33:C35"/>
  </mergeCells>
  <phoneticPr fontId="15" type="noConversion"/>
  <pageMargins left="0.511811024" right="0.511811024" top="0.78740157499999996" bottom="0.78740157499999996" header="0.31496062000000002" footer="0.31496062000000002"/>
  <pageSetup scale="61" fitToHeight="0" orientation="landscape" r:id="rId1"/>
  <ignoredErrors>
    <ignoredError sqref="G12:K13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BFFD-6906-445F-9F2B-BA9DE5D0773E}">
  <dimension ref="B2:M31"/>
  <sheetViews>
    <sheetView showGridLines="0" defaultGridColor="0" colorId="23" zoomScale="90" zoomScaleNormal="90" workbookViewId="0">
      <selection activeCell="J17" sqref="J17"/>
    </sheetView>
  </sheetViews>
  <sheetFormatPr defaultRowHeight="13.8" x14ac:dyDescent="0.25"/>
  <cols>
    <col min="1" max="1" width="8.88671875" style="87"/>
    <col min="2" max="2" width="15.6640625" style="87" customWidth="1"/>
    <col min="3" max="3" width="22.44140625" style="87" bestFit="1" customWidth="1"/>
    <col min="4" max="4" width="25.6640625" style="87" bestFit="1" customWidth="1"/>
    <col min="5" max="5" width="21" style="87" bestFit="1" customWidth="1"/>
    <col min="6" max="6" width="9.5546875" style="87" bestFit="1" customWidth="1"/>
    <col min="7" max="7" width="8.109375" style="87" bestFit="1" customWidth="1"/>
    <col min="8" max="8" width="26" style="87" bestFit="1" customWidth="1"/>
    <col min="9" max="9" width="9.5546875" style="87" bestFit="1" customWidth="1"/>
    <col min="10" max="10" width="8.109375" style="87" bestFit="1" customWidth="1"/>
    <col min="11" max="11" width="8.5546875" style="87" customWidth="1"/>
    <col min="12" max="12" width="10" style="87" customWidth="1"/>
    <col min="13" max="13" width="3" style="87" customWidth="1"/>
    <col min="14" max="15" width="9.109375" style="87"/>
    <col min="16" max="16" width="22.33203125" style="87" bestFit="1" customWidth="1"/>
    <col min="17" max="257" width="9.109375" style="87"/>
    <col min="258" max="258" width="31.88671875" style="87" customWidth="1"/>
    <col min="259" max="259" width="19.6640625" style="87" customWidth="1"/>
    <col min="260" max="261" width="17.6640625" style="87" customWidth="1"/>
    <col min="262" max="264" width="7.44140625" style="87" customWidth="1"/>
    <col min="265" max="267" width="8.5546875" style="87" customWidth="1"/>
    <col min="268" max="268" width="10" style="87" customWidth="1"/>
    <col min="269" max="269" width="3" style="87" customWidth="1"/>
    <col min="270" max="271" width="9.109375" style="87"/>
    <col min="272" max="272" width="11.109375" style="87" bestFit="1" customWidth="1"/>
    <col min="273" max="513" width="9.109375" style="87"/>
    <col min="514" max="514" width="31.88671875" style="87" customWidth="1"/>
    <col min="515" max="515" width="19.6640625" style="87" customWidth="1"/>
    <col min="516" max="517" width="17.6640625" style="87" customWidth="1"/>
    <col min="518" max="520" width="7.44140625" style="87" customWidth="1"/>
    <col min="521" max="523" width="8.5546875" style="87" customWidth="1"/>
    <col min="524" max="524" width="10" style="87" customWidth="1"/>
    <col min="525" max="525" width="3" style="87" customWidth="1"/>
    <col min="526" max="527" width="9.109375" style="87"/>
    <col min="528" max="528" width="11.109375" style="87" bestFit="1" customWidth="1"/>
    <col min="529" max="769" width="9.109375" style="87"/>
    <col min="770" max="770" width="31.88671875" style="87" customWidth="1"/>
    <col min="771" max="771" width="19.6640625" style="87" customWidth="1"/>
    <col min="772" max="773" width="17.6640625" style="87" customWidth="1"/>
    <col min="774" max="776" width="7.44140625" style="87" customWidth="1"/>
    <col min="777" max="779" width="8.5546875" style="87" customWidth="1"/>
    <col min="780" max="780" width="10" style="87" customWidth="1"/>
    <col min="781" max="781" width="3" style="87" customWidth="1"/>
    <col min="782" max="783" width="9.109375" style="87"/>
    <col min="784" max="784" width="11.109375" style="87" bestFit="1" customWidth="1"/>
    <col min="785" max="1025" width="9.109375" style="87"/>
    <col min="1026" max="1026" width="31.88671875" style="87" customWidth="1"/>
    <col min="1027" max="1027" width="19.6640625" style="87" customWidth="1"/>
    <col min="1028" max="1029" width="17.6640625" style="87" customWidth="1"/>
    <col min="1030" max="1032" width="7.44140625" style="87" customWidth="1"/>
    <col min="1033" max="1035" width="8.5546875" style="87" customWidth="1"/>
    <col min="1036" max="1036" width="10" style="87" customWidth="1"/>
    <col min="1037" max="1037" width="3" style="87" customWidth="1"/>
    <col min="1038" max="1039" width="9.109375" style="87"/>
    <col min="1040" max="1040" width="11.109375" style="87" bestFit="1" customWidth="1"/>
    <col min="1041" max="1281" width="9.109375" style="87"/>
    <col min="1282" max="1282" width="31.88671875" style="87" customWidth="1"/>
    <col min="1283" max="1283" width="19.6640625" style="87" customWidth="1"/>
    <col min="1284" max="1285" width="17.6640625" style="87" customWidth="1"/>
    <col min="1286" max="1288" width="7.44140625" style="87" customWidth="1"/>
    <col min="1289" max="1291" width="8.5546875" style="87" customWidth="1"/>
    <col min="1292" max="1292" width="10" style="87" customWidth="1"/>
    <col min="1293" max="1293" width="3" style="87" customWidth="1"/>
    <col min="1294" max="1295" width="9.109375" style="87"/>
    <col min="1296" max="1296" width="11.109375" style="87" bestFit="1" customWidth="1"/>
    <col min="1297" max="1537" width="9.109375" style="87"/>
    <col min="1538" max="1538" width="31.88671875" style="87" customWidth="1"/>
    <col min="1539" max="1539" width="19.6640625" style="87" customWidth="1"/>
    <col min="1540" max="1541" width="17.6640625" style="87" customWidth="1"/>
    <col min="1542" max="1544" width="7.44140625" style="87" customWidth="1"/>
    <col min="1545" max="1547" width="8.5546875" style="87" customWidth="1"/>
    <col min="1548" max="1548" width="10" style="87" customWidth="1"/>
    <col min="1549" max="1549" width="3" style="87" customWidth="1"/>
    <col min="1550" max="1551" width="9.109375" style="87"/>
    <col min="1552" max="1552" width="11.109375" style="87" bestFit="1" customWidth="1"/>
    <col min="1553" max="1793" width="9.109375" style="87"/>
    <col min="1794" max="1794" width="31.88671875" style="87" customWidth="1"/>
    <col min="1795" max="1795" width="19.6640625" style="87" customWidth="1"/>
    <col min="1796" max="1797" width="17.6640625" style="87" customWidth="1"/>
    <col min="1798" max="1800" width="7.44140625" style="87" customWidth="1"/>
    <col min="1801" max="1803" width="8.5546875" style="87" customWidth="1"/>
    <col min="1804" max="1804" width="10" style="87" customWidth="1"/>
    <col min="1805" max="1805" width="3" style="87" customWidth="1"/>
    <col min="1806" max="1807" width="9.109375" style="87"/>
    <col min="1808" max="1808" width="11.109375" style="87" bestFit="1" customWidth="1"/>
    <col min="1809" max="2049" width="9.109375" style="87"/>
    <col min="2050" max="2050" width="31.88671875" style="87" customWidth="1"/>
    <col min="2051" max="2051" width="19.6640625" style="87" customWidth="1"/>
    <col min="2052" max="2053" width="17.6640625" style="87" customWidth="1"/>
    <col min="2054" max="2056" width="7.44140625" style="87" customWidth="1"/>
    <col min="2057" max="2059" width="8.5546875" style="87" customWidth="1"/>
    <col min="2060" max="2060" width="10" style="87" customWidth="1"/>
    <col min="2061" max="2061" width="3" style="87" customWidth="1"/>
    <col min="2062" max="2063" width="9.109375" style="87"/>
    <col min="2064" max="2064" width="11.109375" style="87" bestFit="1" customWidth="1"/>
    <col min="2065" max="2305" width="9.109375" style="87"/>
    <col min="2306" max="2306" width="31.88671875" style="87" customWidth="1"/>
    <col min="2307" max="2307" width="19.6640625" style="87" customWidth="1"/>
    <col min="2308" max="2309" width="17.6640625" style="87" customWidth="1"/>
    <col min="2310" max="2312" width="7.44140625" style="87" customWidth="1"/>
    <col min="2313" max="2315" width="8.5546875" style="87" customWidth="1"/>
    <col min="2316" max="2316" width="10" style="87" customWidth="1"/>
    <col min="2317" max="2317" width="3" style="87" customWidth="1"/>
    <col min="2318" max="2319" width="9.109375" style="87"/>
    <col min="2320" max="2320" width="11.109375" style="87" bestFit="1" customWidth="1"/>
    <col min="2321" max="2561" width="9.109375" style="87"/>
    <col min="2562" max="2562" width="31.88671875" style="87" customWidth="1"/>
    <col min="2563" max="2563" width="19.6640625" style="87" customWidth="1"/>
    <col min="2564" max="2565" width="17.6640625" style="87" customWidth="1"/>
    <col min="2566" max="2568" width="7.44140625" style="87" customWidth="1"/>
    <col min="2569" max="2571" width="8.5546875" style="87" customWidth="1"/>
    <col min="2572" max="2572" width="10" style="87" customWidth="1"/>
    <col min="2573" max="2573" width="3" style="87" customWidth="1"/>
    <col min="2574" max="2575" width="9.109375" style="87"/>
    <col min="2576" max="2576" width="11.109375" style="87" bestFit="1" customWidth="1"/>
    <col min="2577" max="2817" width="9.109375" style="87"/>
    <col min="2818" max="2818" width="31.88671875" style="87" customWidth="1"/>
    <col min="2819" max="2819" width="19.6640625" style="87" customWidth="1"/>
    <col min="2820" max="2821" width="17.6640625" style="87" customWidth="1"/>
    <col min="2822" max="2824" width="7.44140625" style="87" customWidth="1"/>
    <col min="2825" max="2827" width="8.5546875" style="87" customWidth="1"/>
    <col min="2828" max="2828" width="10" style="87" customWidth="1"/>
    <col min="2829" max="2829" width="3" style="87" customWidth="1"/>
    <col min="2830" max="2831" width="9.109375" style="87"/>
    <col min="2832" max="2832" width="11.109375" style="87" bestFit="1" customWidth="1"/>
    <col min="2833" max="3073" width="9.109375" style="87"/>
    <col min="3074" max="3074" width="31.88671875" style="87" customWidth="1"/>
    <col min="3075" max="3075" width="19.6640625" style="87" customWidth="1"/>
    <col min="3076" max="3077" width="17.6640625" style="87" customWidth="1"/>
    <col min="3078" max="3080" width="7.44140625" style="87" customWidth="1"/>
    <col min="3081" max="3083" width="8.5546875" style="87" customWidth="1"/>
    <col min="3084" max="3084" width="10" style="87" customWidth="1"/>
    <col min="3085" max="3085" width="3" style="87" customWidth="1"/>
    <col min="3086" max="3087" width="9.109375" style="87"/>
    <col min="3088" max="3088" width="11.109375" style="87" bestFit="1" customWidth="1"/>
    <col min="3089" max="3329" width="9.109375" style="87"/>
    <col min="3330" max="3330" width="31.88671875" style="87" customWidth="1"/>
    <col min="3331" max="3331" width="19.6640625" style="87" customWidth="1"/>
    <col min="3332" max="3333" width="17.6640625" style="87" customWidth="1"/>
    <col min="3334" max="3336" width="7.44140625" style="87" customWidth="1"/>
    <col min="3337" max="3339" width="8.5546875" style="87" customWidth="1"/>
    <col min="3340" max="3340" width="10" style="87" customWidth="1"/>
    <col min="3341" max="3341" width="3" style="87" customWidth="1"/>
    <col min="3342" max="3343" width="9.109375" style="87"/>
    <col min="3344" max="3344" width="11.109375" style="87" bestFit="1" customWidth="1"/>
    <col min="3345" max="3585" width="9.109375" style="87"/>
    <col min="3586" max="3586" width="31.88671875" style="87" customWidth="1"/>
    <col min="3587" max="3587" width="19.6640625" style="87" customWidth="1"/>
    <col min="3588" max="3589" width="17.6640625" style="87" customWidth="1"/>
    <col min="3590" max="3592" width="7.44140625" style="87" customWidth="1"/>
    <col min="3593" max="3595" width="8.5546875" style="87" customWidth="1"/>
    <col min="3596" max="3596" width="10" style="87" customWidth="1"/>
    <col min="3597" max="3597" width="3" style="87" customWidth="1"/>
    <col min="3598" max="3599" width="9.109375" style="87"/>
    <col min="3600" max="3600" width="11.109375" style="87" bestFit="1" customWidth="1"/>
    <col min="3601" max="3841" width="9.109375" style="87"/>
    <col min="3842" max="3842" width="31.88671875" style="87" customWidth="1"/>
    <col min="3843" max="3843" width="19.6640625" style="87" customWidth="1"/>
    <col min="3844" max="3845" width="17.6640625" style="87" customWidth="1"/>
    <col min="3846" max="3848" width="7.44140625" style="87" customWidth="1"/>
    <col min="3849" max="3851" width="8.5546875" style="87" customWidth="1"/>
    <col min="3852" max="3852" width="10" style="87" customWidth="1"/>
    <col min="3853" max="3853" width="3" style="87" customWidth="1"/>
    <col min="3854" max="3855" width="9.109375" style="87"/>
    <col min="3856" max="3856" width="11.109375" style="87" bestFit="1" customWidth="1"/>
    <col min="3857" max="4097" width="9.109375" style="87"/>
    <col min="4098" max="4098" width="31.88671875" style="87" customWidth="1"/>
    <col min="4099" max="4099" width="19.6640625" style="87" customWidth="1"/>
    <col min="4100" max="4101" width="17.6640625" style="87" customWidth="1"/>
    <col min="4102" max="4104" width="7.44140625" style="87" customWidth="1"/>
    <col min="4105" max="4107" width="8.5546875" style="87" customWidth="1"/>
    <col min="4108" max="4108" width="10" style="87" customWidth="1"/>
    <col min="4109" max="4109" width="3" style="87" customWidth="1"/>
    <col min="4110" max="4111" width="9.109375" style="87"/>
    <col min="4112" max="4112" width="11.109375" style="87" bestFit="1" customWidth="1"/>
    <col min="4113" max="4353" width="9.109375" style="87"/>
    <col min="4354" max="4354" width="31.88671875" style="87" customWidth="1"/>
    <col min="4355" max="4355" width="19.6640625" style="87" customWidth="1"/>
    <col min="4356" max="4357" width="17.6640625" style="87" customWidth="1"/>
    <col min="4358" max="4360" width="7.44140625" style="87" customWidth="1"/>
    <col min="4361" max="4363" width="8.5546875" style="87" customWidth="1"/>
    <col min="4364" max="4364" width="10" style="87" customWidth="1"/>
    <col min="4365" max="4365" width="3" style="87" customWidth="1"/>
    <col min="4366" max="4367" width="9.109375" style="87"/>
    <col min="4368" max="4368" width="11.109375" style="87" bestFit="1" customWidth="1"/>
    <col min="4369" max="4609" width="9.109375" style="87"/>
    <col min="4610" max="4610" width="31.88671875" style="87" customWidth="1"/>
    <col min="4611" max="4611" width="19.6640625" style="87" customWidth="1"/>
    <col min="4612" max="4613" width="17.6640625" style="87" customWidth="1"/>
    <col min="4614" max="4616" width="7.44140625" style="87" customWidth="1"/>
    <col min="4617" max="4619" width="8.5546875" style="87" customWidth="1"/>
    <col min="4620" max="4620" width="10" style="87" customWidth="1"/>
    <col min="4621" max="4621" width="3" style="87" customWidth="1"/>
    <col min="4622" max="4623" width="9.109375" style="87"/>
    <col min="4624" max="4624" width="11.109375" style="87" bestFit="1" customWidth="1"/>
    <col min="4625" max="4865" width="9.109375" style="87"/>
    <col min="4866" max="4866" width="31.88671875" style="87" customWidth="1"/>
    <col min="4867" max="4867" width="19.6640625" style="87" customWidth="1"/>
    <col min="4868" max="4869" width="17.6640625" style="87" customWidth="1"/>
    <col min="4870" max="4872" width="7.44140625" style="87" customWidth="1"/>
    <col min="4873" max="4875" width="8.5546875" style="87" customWidth="1"/>
    <col min="4876" max="4876" width="10" style="87" customWidth="1"/>
    <col min="4877" max="4877" width="3" style="87" customWidth="1"/>
    <col min="4878" max="4879" width="9.109375" style="87"/>
    <col min="4880" max="4880" width="11.109375" style="87" bestFit="1" customWidth="1"/>
    <col min="4881" max="5121" width="9.109375" style="87"/>
    <col min="5122" max="5122" width="31.88671875" style="87" customWidth="1"/>
    <col min="5123" max="5123" width="19.6640625" style="87" customWidth="1"/>
    <col min="5124" max="5125" width="17.6640625" style="87" customWidth="1"/>
    <col min="5126" max="5128" width="7.44140625" style="87" customWidth="1"/>
    <col min="5129" max="5131" width="8.5546875" style="87" customWidth="1"/>
    <col min="5132" max="5132" width="10" style="87" customWidth="1"/>
    <col min="5133" max="5133" width="3" style="87" customWidth="1"/>
    <col min="5134" max="5135" width="9.109375" style="87"/>
    <col min="5136" max="5136" width="11.109375" style="87" bestFit="1" customWidth="1"/>
    <col min="5137" max="5377" width="9.109375" style="87"/>
    <col min="5378" max="5378" width="31.88671875" style="87" customWidth="1"/>
    <col min="5379" max="5379" width="19.6640625" style="87" customWidth="1"/>
    <col min="5380" max="5381" width="17.6640625" style="87" customWidth="1"/>
    <col min="5382" max="5384" width="7.44140625" style="87" customWidth="1"/>
    <col min="5385" max="5387" width="8.5546875" style="87" customWidth="1"/>
    <col min="5388" max="5388" width="10" style="87" customWidth="1"/>
    <col min="5389" max="5389" width="3" style="87" customWidth="1"/>
    <col min="5390" max="5391" width="9.109375" style="87"/>
    <col min="5392" max="5392" width="11.109375" style="87" bestFit="1" customWidth="1"/>
    <col min="5393" max="5633" width="9.109375" style="87"/>
    <col min="5634" max="5634" width="31.88671875" style="87" customWidth="1"/>
    <col min="5635" max="5635" width="19.6640625" style="87" customWidth="1"/>
    <col min="5636" max="5637" width="17.6640625" style="87" customWidth="1"/>
    <col min="5638" max="5640" width="7.44140625" style="87" customWidth="1"/>
    <col min="5641" max="5643" width="8.5546875" style="87" customWidth="1"/>
    <col min="5644" max="5644" width="10" style="87" customWidth="1"/>
    <col min="5645" max="5645" width="3" style="87" customWidth="1"/>
    <col min="5646" max="5647" width="9.109375" style="87"/>
    <col min="5648" max="5648" width="11.109375" style="87" bestFit="1" customWidth="1"/>
    <col min="5649" max="5889" width="9.109375" style="87"/>
    <col min="5890" max="5890" width="31.88671875" style="87" customWidth="1"/>
    <col min="5891" max="5891" width="19.6640625" style="87" customWidth="1"/>
    <col min="5892" max="5893" width="17.6640625" style="87" customWidth="1"/>
    <col min="5894" max="5896" width="7.44140625" style="87" customWidth="1"/>
    <col min="5897" max="5899" width="8.5546875" style="87" customWidth="1"/>
    <col min="5900" max="5900" width="10" style="87" customWidth="1"/>
    <col min="5901" max="5901" width="3" style="87" customWidth="1"/>
    <col min="5902" max="5903" width="9.109375" style="87"/>
    <col min="5904" max="5904" width="11.109375" style="87" bestFit="1" customWidth="1"/>
    <col min="5905" max="6145" width="9.109375" style="87"/>
    <col min="6146" max="6146" width="31.88671875" style="87" customWidth="1"/>
    <col min="6147" max="6147" width="19.6640625" style="87" customWidth="1"/>
    <col min="6148" max="6149" width="17.6640625" style="87" customWidth="1"/>
    <col min="6150" max="6152" width="7.44140625" style="87" customWidth="1"/>
    <col min="6153" max="6155" width="8.5546875" style="87" customWidth="1"/>
    <col min="6156" max="6156" width="10" style="87" customWidth="1"/>
    <col min="6157" max="6157" width="3" style="87" customWidth="1"/>
    <col min="6158" max="6159" width="9.109375" style="87"/>
    <col min="6160" max="6160" width="11.109375" style="87" bestFit="1" customWidth="1"/>
    <col min="6161" max="6401" width="9.109375" style="87"/>
    <col min="6402" max="6402" width="31.88671875" style="87" customWidth="1"/>
    <col min="6403" max="6403" width="19.6640625" style="87" customWidth="1"/>
    <col min="6404" max="6405" width="17.6640625" style="87" customWidth="1"/>
    <col min="6406" max="6408" width="7.44140625" style="87" customWidth="1"/>
    <col min="6409" max="6411" width="8.5546875" style="87" customWidth="1"/>
    <col min="6412" max="6412" width="10" style="87" customWidth="1"/>
    <col min="6413" max="6413" width="3" style="87" customWidth="1"/>
    <col min="6414" max="6415" width="9.109375" style="87"/>
    <col min="6416" max="6416" width="11.109375" style="87" bestFit="1" customWidth="1"/>
    <col min="6417" max="6657" width="9.109375" style="87"/>
    <col min="6658" max="6658" width="31.88671875" style="87" customWidth="1"/>
    <col min="6659" max="6659" width="19.6640625" style="87" customWidth="1"/>
    <col min="6660" max="6661" width="17.6640625" style="87" customWidth="1"/>
    <col min="6662" max="6664" width="7.44140625" style="87" customWidth="1"/>
    <col min="6665" max="6667" width="8.5546875" style="87" customWidth="1"/>
    <col min="6668" max="6668" width="10" style="87" customWidth="1"/>
    <col min="6669" max="6669" width="3" style="87" customWidth="1"/>
    <col min="6670" max="6671" width="9.109375" style="87"/>
    <col min="6672" max="6672" width="11.109375" style="87" bestFit="1" customWidth="1"/>
    <col min="6673" max="6913" width="9.109375" style="87"/>
    <col min="6914" max="6914" width="31.88671875" style="87" customWidth="1"/>
    <col min="6915" max="6915" width="19.6640625" style="87" customWidth="1"/>
    <col min="6916" max="6917" width="17.6640625" style="87" customWidth="1"/>
    <col min="6918" max="6920" width="7.44140625" style="87" customWidth="1"/>
    <col min="6921" max="6923" width="8.5546875" style="87" customWidth="1"/>
    <col min="6924" max="6924" width="10" style="87" customWidth="1"/>
    <col min="6925" max="6925" width="3" style="87" customWidth="1"/>
    <col min="6926" max="6927" width="9.109375" style="87"/>
    <col min="6928" max="6928" width="11.109375" style="87" bestFit="1" customWidth="1"/>
    <col min="6929" max="7169" width="9.109375" style="87"/>
    <col min="7170" max="7170" width="31.88671875" style="87" customWidth="1"/>
    <col min="7171" max="7171" width="19.6640625" style="87" customWidth="1"/>
    <col min="7172" max="7173" width="17.6640625" style="87" customWidth="1"/>
    <col min="7174" max="7176" width="7.44140625" style="87" customWidth="1"/>
    <col min="7177" max="7179" width="8.5546875" style="87" customWidth="1"/>
    <col min="7180" max="7180" width="10" style="87" customWidth="1"/>
    <col min="7181" max="7181" width="3" style="87" customWidth="1"/>
    <col min="7182" max="7183" width="9.109375" style="87"/>
    <col min="7184" max="7184" width="11.109375" style="87" bestFit="1" customWidth="1"/>
    <col min="7185" max="7425" width="9.109375" style="87"/>
    <col min="7426" max="7426" width="31.88671875" style="87" customWidth="1"/>
    <col min="7427" max="7427" width="19.6640625" style="87" customWidth="1"/>
    <col min="7428" max="7429" width="17.6640625" style="87" customWidth="1"/>
    <col min="7430" max="7432" width="7.44140625" style="87" customWidth="1"/>
    <col min="7433" max="7435" width="8.5546875" style="87" customWidth="1"/>
    <col min="7436" max="7436" width="10" style="87" customWidth="1"/>
    <col min="7437" max="7437" width="3" style="87" customWidth="1"/>
    <col min="7438" max="7439" width="9.109375" style="87"/>
    <col min="7440" max="7440" width="11.109375" style="87" bestFit="1" customWidth="1"/>
    <col min="7441" max="7681" width="9.109375" style="87"/>
    <col min="7682" max="7682" width="31.88671875" style="87" customWidth="1"/>
    <col min="7683" max="7683" width="19.6640625" style="87" customWidth="1"/>
    <col min="7684" max="7685" width="17.6640625" style="87" customWidth="1"/>
    <col min="7686" max="7688" width="7.44140625" style="87" customWidth="1"/>
    <col min="7689" max="7691" width="8.5546875" style="87" customWidth="1"/>
    <col min="7692" max="7692" width="10" style="87" customWidth="1"/>
    <col min="7693" max="7693" width="3" style="87" customWidth="1"/>
    <col min="7694" max="7695" width="9.109375" style="87"/>
    <col min="7696" max="7696" width="11.109375" style="87" bestFit="1" customWidth="1"/>
    <col min="7697" max="7937" width="9.109375" style="87"/>
    <col min="7938" max="7938" width="31.88671875" style="87" customWidth="1"/>
    <col min="7939" max="7939" width="19.6640625" style="87" customWidth="1"/>
    <col min="7940" max="7941" width="17.6640625" style="87" customWidth="1"/>
    <col min="7942" max="7944" width="7.44140625" style="87" customWidth="1"/>
    <col min="7945" max="7947" width="8.5546875" style="87" customWidth="1"/>
    <col min="7948" max="7948" width="10" style="87" customWidth="1"/>
    <col min="7949" max="7949" width="3" style="87" customWidth="1"/>
    <col min="7950" max="7951" width="9.109375" style="87"/>
    <col min="7952" max="7952" width="11.109375" style="87" bestFit="1" customWidth="1"/>
    <col min="7953" max="8193" width="9.109375" style="87"/>
    <col min="8194" max="8194" width="31.88671875" style="87" customWidth="1"/>
    <col min="8195" max="8195" width="19.6640625" style="87" customWidth="1"/>
    <col min="8196" max="8197" width="17.6640625" style="87" customWidth="1"/>
    <col min="8198" max="8200" width="7.44140625" style="87" customWidth="1"/>
    <col min="8201" max="8203" width="8.5546875" style="87" customWidth="1"/>
    <col min="8204" max="8204" width="10" style="87" customWidth="1"/>
    <col min="8205" max="8205" width="3" style="87" customWidth="1"/>
    <col min="8206" max="8207" width="9.109375" style="87"/>
    <col min="8208" max="8208" width="11.109375" style="87" bestFit="1" customWidth="1"/>
    <col min="8209" max="8449" width="9.109375" style="87"/>
    <col min="8450" max="8450" width="31.88671875" style="87" customWidth="1"/>
    <col min="8451" max="8451" width="19.6640625" style="87" customWidth="1"/>
    <col min="8452" max="8453" width="17.6640625" style="87" customWidth="1"/>
    <col min="8454" max="8456" width="7.44140625" style="87" customWidth="1"/>
    <col min="8457" max="8459" width="8.5546875" style="87" customWidth="1"/>
    <col min="8460" max="8460" width="10" style="87" customWidth="1"/>
    <col min="8461" max="8461" width="3" style="87" customWidth="1"/>
    <col min="8462" max="8463" width="9.109375" style="87"/>
    <col min="8464" max="8464" width="11.109375" style="87" bestFit="1" customWidth="1"/>
    <col min="8465" max="8705" width="9.109375" style="87"/>
    <col min="8706" max="8706" width="31.88671875" style="87" customWidth="1"/>
    <col min="8707" max="8707" width="19.6640625" style="87" customWidth="1"/>
    <col min="8708" max="8709" width="17.6640625" style="87" customWidth="1"/>
    <col min="8710" max="8712" width="7.44140625" style="87" customWidth="1"/>
    <col min="8713" max="8715" width="8.5546875" style="87" customWidth="1"/>
    <col min="8716" max="8716" width="10" style="87" customWidth="1"/>
    <col min="8717" max="8717" width="3" style="87" customWidth="1"/>
    <col min="8718" max="8719" width="9.109375" style="87"/>
    <col min="8720" max="8720" width="11.109375" style="87" bestFit="1" customWidth="1"/>
    <col min="8721" max="8961" width="9.109375" style="87"/>
    <col min="8962" max="8962" width="31.88671875" style="87" customWidth="1"/>
    <col min="8963" max="8963" width="19.6640625" style="87" customWidth="1"/>
    <col min="8964" max="8965" width="17.6640625" style="87" customWidth="1"/>
    <col min="8966" max="8968" width="7.44140625" style="87" customWidth="1"/>
    <col min="8969" max="8971" width="8.5546875" style="87" customWidth="1"/>
    <col min="8972" max="8972" width="10" style="87" customWidth="1"/>
    <col min="8973" max="8973" width="3" style="87" customWidth="1"/>
    <col min="8974" max="8975" width="9.109375" style="87"/>
    <col min="8976" max="8976" width="11.109375" style="87" bestFit="1" customWidth="1"/>
    <col min="8977" max="9217" width="9.109375" style="87"/>
    <col min="9218" max="9218" width="31.88671875" style="87" customWidth="1"/>
    <col min="9219" max="9219" width="19.6640625" style="87" customWidth="1"/>
    <col min="9220" max="9221" width="17.6640625" style="87" customWidth="1"/>
    <col min="9222" max="9224" width="7.44140625" style="87" customWidth="1"/>
    <col min="9225" max="9227" width="8.5546875" style="87" customWidth="1"/>
    <col min="9228" max="9228" width="10" style="87" customWidth="1"/>
    <col min="9229" max="9229" width="3" style="87" customWidth="1"/>
    <col min="9230" max="9231" width="9.109375" style="87"/>
    <col min="9232" max="9232" width="11.109375" style="87" bestFit="1" customWidth="1"/>
    <col min="9233" max="9473" width="9.109375" style="87"/>
    <col min="9474" max="9474" width="31.88671875" style="87" customWidth="1"/>
    <col min="9475" max="9475" width="19.6640625" style="87" customWidth="1"/>
    <col min="9476" max="9477" width="17.6640625" style="87" customWidth="1"/>
    <col min="9478" max="9480" width="7.44140625" style="87" customWidth="1"/>
    <col min="9481" max="9483" width="8.5546875" style="87" customWidth="1"/>
    <col min="9484" max="9484" width="10" style="87" customWidth="1"/>
    <col min="9485" max="9485" width="3" style="87" customWidth="1"/>
    <col min="9486" max="9487" width="9.109375" style="87"/>
    <col min="9488" max="9488" width="11.109375" style="87" bestFit="1" customWidth="1"/>
    <col min="9489" max="9729" width="9.109375" style="87"/>
    <col min="9730" max="9730" width="31.88671875" style="87" customWidth="1"/>
    <col min="9731" max="9731" width="19.6640625" style="87" customWidth="1"/>
    <col min="9732" max="9733" width="17.6640625" style="87" customWidth="1"/>
    <col min="9734" max="9736" width="7.44140625" style="87" customWidth="1"/>
    <col min="9737" max="9739" width="8.5546875" style="87" customWidth="1"/>
    <col min="9740" max="9740" width="10" style="87" customWidth="1"/>
    <col min="9741" max="9741" width="3" style="87" customWidth="1"/>
    <col min="9742" max="9743" width="9.109375" style="87"/>
    <col min="9744" max="9744" width="11.109375" style="87" bestFit="1" customWidth="1"/>
    <col min="9745" max="9985" width="9.109375" style="87"/>
    <col min="9986" max="9986" width="31.88671875" style="87" customWidth="1"/>
    <col min="9987" max="9987" width="19.6640625" style="87" customWidth="1"/>
    <col min="9988" max="9989" width="17.6640625" style="87" customWidth="1"/>
    <col min="9990" max="9992" width="7.44140625" style="87" customWidth="1"/>
    <col min="9993" max="9995" width="8.5546875" style="87" customWidth="1"/>
    <col min="9996" max="9996" width="10" style="87" customWidth="1"/>
    <col min="9997" max="9997" width="3" style="87" customWidth="1"/>
    <col min="9998" max="9999" width="9.109375" style="87"/>
    <col min="10000" max="10000" width="11.109375" style="87" bestFit="1" customWidth="1"/>
    <col min="10001" max="10241" width="9.109375" style="87"/>
    <col min="10242" max="10242" width="31.88671875" style="87" customWidth="1"/>
    <col min="10243" max="10243" width="19.6640625" style="87" customWidth="1"/>
    <col min="10244" max="10245" width="17.6640625" style="87" customWidth="1"/>
    <col min="10246" max="10248" width="7.44140625" style="87" customWidth="1"/>
    <col min="10249" max="10251" width="8.5546875" style="87" customWidth="1"/>
    <col min="10252" max="10252" width="10" style="87" customWidth="1"/>
    <col min="10253" max="10253" width="3" style="87" customWidth="1"/>
    <col min="10254" max="10255" width="9.109375" style="87"/>
    <col min="10256" max="10256" width="11.109375" style="87" bestFit="1" customWidth="1"/>
    <col min="10257" max="10497" width="9.109375" style="87"/>
    <col min="10498" max="10498" width="31.88671875" style="87" customWidth="1"/>
    <col min="10499" max="10499" width="19.6640625" style="87" customWidth="1"/>
    <col min="10500" max="10501" width="17.6640625" style="87" customWidth="1"/>
    <col min="10502" max="10504" width="7.44140625" style="87" customWidth="1"/>
    <col min="10505" max="10507" width="8.5546875" style="87" customWidth="1"/>
    <col min="10508" max="10508" width="10" style="87" customWidth="1"/>
    <col min="10509" max="10509" width="3" style="87" customWidth="1"/>
    <col min="10510" max="10511" width="9.109375" style="87"/>
    <col min="10512" max="10512" width="11.109375" style="87" bestFit="1" customWidth="1"/>
    <col min="10513" max="10753" width="9.109375" style="87"/>
    <col min="10754" max="10754" width="31.88671875" style="87" customWidth="1"/>
    <col min="10755" max="10755" width="19.6640625" style="87" customWidth="1"/>
    <col min="10756" max="10757" width="17.6640625" style="87" customWidth="1"/>
    <col min="10758" max="10760" width="7.44140625" style="87" customWidth="1"/>
    <col min="10761" max="10763" width="8.5546875" style="87" customWidth="1"/>
    <col min="10764" max="10764" width="10" style="87" customWidth="1"/>
    <col min="10765" max="10765" width="3" style="87" customWidth="1"/>
    <col min="10766" max="10767" width="9.109375" style="87"/>
    <col min="10768" max="10768" width="11.109375" style="87" bestFit="1" customWidth="1"/>
    <col min="10769" max="11009" width="9.109375" style="87"/>
    <col min="11010" max="11010" width="31.88671875" style="87" customWidth="1"/>
    <col min="11011" max="11011" width="19.6640625" style="87" customWidth="1"/>
    <col min="11012" max="11013" width="17.6640625" style="87" customWidth="1"/>
    <col min="11014" max="11016" width="7.44140625" style="87" customWidth="1"/>
    <col min="11017" max="11019" width="8.5546875" style="87" customWidth="1"/>
    <col min="11020" max="11020" width="10" style="87" customWidth="1"/>
    <col min="11021" max="11021" width="3" style="87" customWidth="1"/>
    <col min="11022" max="11023" width="9.109375" style="87"/>
    <col min="11024" max="11024" width="11.109375" style="87" bestFit="1" customWidth="1"/>
    <col min="11025" max="11265" width="9.109375" style="87"/>
    <col min="11266" max="11266" width="31.88671875" style="87" customWidth="1"/>
    <col min="11267" max="11267" width="19.6640625" style="87" customWidth="1"/>
    <col min="11268" max="11269" width="17.6640625" style="87" customWidth="1"/>
    <col min="11270" max="11272" width="7.44140625" style="87" customWidth="1"/>
    <col min="11273" max="11275" width="8.5546875" style="87" customWidth="1"/>
    <col min="11276" max="11276" width="10" style="87" customWidth="1"/>
    <col min="11277" max="11277" width="3" style="87" customWidth="1"/>
    <col min="11278" max="11279" width="9.109375" style="87"/>
    <col min="11280" max="11280" width="11.109375" style="87" bestFit="1" customWidth="1"/>
    <col min="11281" max="11521" width="9.109375" style="87"/>
    <col min="11522" max="11522" width="31.88671875" style="87" customWidth="1"/>
    <col min="11523" max="11523" width="19.6640625" style="87" customWidth="1"/>
    <col min="11524" max="11525" width="17.6640625" style="87" customWidth="1"/>
    <col min="11526" max="11528" width="7.44140625" style="87" customWidth="1"/>
    <col min="11529" max="11531" width="8.5546875" style="87" customWidth="1"/>
    <col min="11532" max="11532" width="10" style="87" customWidth="1"/>
    <col min="11533" max="11533" width="3" style="87" customWidth="1"/>
    <col min="11534" max="11535" width="9.109375" style="87"/>
    <col min="11536" max="11536" width="11.109375" style="87" bestFit="1" customWidth="1"/>
    <col min="11537" max="11777" width="9.109375" style="87"/>
    <col min="11778" max="11778" width="31.88671875" style="87" customWidth="1"/>
    <col min="11779" max="11779" width="19.6640625" style="87" customWidth="1"/>
    <col min="11780" max="11781" width="17.6640625" style="87" customWidth="1"/>
    <col min="11782" max="11784" width="7.44140625" style="87" customWidth="1"/>
    <col min="11785" max="11787" width="8.5546875" style="87" customWidth="1"/>
    <col min="11788" max="11788" width="10" style="87" customWidth="1"/>
    <col min="11789" max="11789" width="3" style="87" customWidth="1"/>
    <col min="11790" max="11791" width="9.109375" style="87"/>
    <col min="11792" max="11792" width="11.109375" style="87" bestFit="1" customWidth="1"/>
    <col min="11793" max="12033" width="9.109375" style="87"/>
    <col min="12034" max="12034" width="31.88671875" style="87" customWidth="1"/>
    <col min="12035" max="12035" width="19.6640625" style="87" customWidth="1"/>
    <col min="12036" max="12037" width="17.6640625" style="87" customWidth="1"/>
    <col min="12038" max="12040" width="7.44140625" style="87" customWidth="1"/>
    <col min="12041" max="12043" width="8.5546875" style="87" customWidth="1"/>
    <col min="12044" max="12044" width="10" style="87" customWidth="1"/>
    <col min="12045" max="12045" width="3" style="87" customWidth="1"/>
    <col min="12046" max="12047" width="9.109375" style="87"/>
    <col min="12048" max="12048" width="11.109375" style="87" bestFit="1" customWidth="1"/>
    <col min="12049" max="12289" width="9.109375" style="87"/>
    <col min="12290" max="12290" width="31.88671875" style="87" customWidth="1"/>
    <col min="12291" max="12291" width="19.6640625" style="87" customWidth="1"/>
    <col min="12292" max="12293" width="17.6640625" style="87" customWidth="1"/>
    <col min="12294" max="12296" width="7.44140625" style="87" customWidth="1"/>
    <col min="12297" max="12299" width="8.5546875" style="87" customWidth="1"/>
    <col min="12300" max="12300" width="10" style="87" customWidth="1"/>
    <col min="12301" max="12301" width="3" style="87" customWidth="1"/>
    <col min="12302" max="12303" width="9.109375" style="87"/>
    <col min="12304" max="12304" width="11.109375" style="87" bestFit="1" customWidth="1"/>
    <col min="12305" max="12545" width="9.109375" style="87"/>
    <col min="12546" max="12546" width="31.88671875" style="87" customWidth="1"/>
    <col min="12547" max="12547" width="19.6640625" style="87" customWidth="1"/>
    <col min="12548" max="12549" width="17.6640625" style="87" customWidth="1"/>
    <col min="12550" max="12552" width="7.44140625" style="87" customWidth="1"/>
    <col min="12553" max="12555" width="8.5546875" style="87" customWidth="1"/>
    <col min="12556" max="12556" width="10" style="87" customWidth="1"/>
    <col min="12557" max="12557" width="3" style="87" customWidth="1"/>
    <col min="12558" max="12559" width="9.109375" style="87"/>
    <col min="12560" max="12560" width="11.109375" style="87" bestFit="1" customWidth="1"/>
    <col min="12561" max="12801" width="9.109375" style="87"/>
    <col min="12802" max="12802" width="31.88671875" style="87" customWidth="1"/>
    <col min="12803" max="12803" width="19.6640625" style="87" customWidth="1"/>
    <col min="12804" max="12805" width="17.6640625" style="87" customWidth="1"/>
    <col min="12806" max="12808" width="7.44140625" style="87" customWidth="1"/>
    <col min="12809" max="12811" width="8.5546875" style="87" customWidth="1"/>
    <col min="12812" max="12812" width="10" style="87" customWidth="1"/>
    <col min="12813" max="12813" width="3" style="87" customWidth="1"/>
    <col min="12814" max="12815" width="9.109375" style="87"/>
    <col min="12816" max="12816" width="11.109375" style="87" bestFit="1" customWidth="1"/>
    <col min="12817" max="13057" width="9.109375" style="87"/>
    <col min="13058" max="13058" width="31.88671875" style="87" customWidth="1"/>
    <col min="13059" max="13059" width="19.6640625" style="87" customWidth="1"/>
    <col min="13060" max="13061" width="17.6640625" style="87" customWidth="1"/>
    <col min="13062" max="13064" width="7.44140625" style="87" customWidth="1"/>
    <col min="13065" max="13067" width="8.5546875" style="87" customWidth="1"/>
    <col min="13068" max="13068" width="10" style="87" customWidth="1"/>
    <col min="13069" max="13069" width="3" style="87" customWidth="1"/>
    <col min="13070" max="13071" width="9.109375" style="87"/>
    <col min="13072" max="13072" width="11.109375" style="87" bestFit="1" customWidth="1"/>
    <col min="13073" max="13313" width="9.109375" style="87"/>
    <col min="13314" max="13314" width="31.88671875" style="87" customWidth="1"/>
    <col min="13315" max="13315" width="19.6640625" style="87" customWidth="1"/>
    <col min="13316" max="13317" width="17.6640625" style="87" customWidth="1"/>
    <col min="13318" max="13320" width="7.44140625" style="87" customWidth="1"/>
    <col min="13321" max="13323" width="8.5546875" style="87" customWidth="1"/>
    <col min="13324" max="13324" width="10" style="87" customWidth="1"/>
    <col min="13325" max="13325" width="3" style="87" customWidth="1"/>
    <col min="13326" max="13327" width="9.109375" style="87"/>
    <col min="13328" max="13328" width="11.109375" style="87" bestFit="1" customWidth="1"/>
    <col min="13329" max="13569" width="9.109375" style="87"/>
    <col min="13570" max="13570" width="31.88671875" style="87" customWidth="1"/>
    <col min="13571" max="13571" width="19.6640625" style="87" customWidth="1"/>
    <col min="13572" max="13573" width="17.6640625" style="87" customWidth="1"/>
    <col min="13574" max="13576" width="7.44140625" style="87" customWidth="1"/>
    <col min="13577" max="13579" width="8.5546875" style="87" customWidth="1"/>
    <col min="13580" max="13580" width="10" style="87" customWidth="1"/>
    <col min="13581" max="13581" width="3" style="87" customWidth="1"/>
    <col min="13582" max="13583" width="9.109375" style="87"/>
    <col min="13584" max="13584" width="11.109375" style="87" bestFit="1" customWidth="1"/>
    <col min="13585" max="13825" width="9.109375" style="87"/>
    <col min="13826" max="13826" width="31.88671875" style="87" customWidth="1"/>
    <col min="13827" max="13827" width="19.6640625" style="87" customWidth="1"/>
    <col min="13828" max="13829" width="17.6640625" style="87" customWidth="1"/>
    <col min="13830" max="13832" width="7.44140625" style="87" customWidth="1"/>
    <col min="13833" max="13835" width="8.5546875" style="87" customWidth="1"/>
    <col min="13836" max="13836" width="10" style="87" customWidth="1"/>
    <col min="13837" max="13837" width="3" style="87" customWidth="1"/>
    <col min="13838" max="13839" width="9.109375" style="87"/>
    <col min="13840" max="13840" width="11.109375" style="87" bestFit="1" customWidth="1"/>
    <col min="13841" max="14081" width="9.109375" style="87"/>
    <col min="14082" max="14082" width="31.88671875" style="87" customWidth="1"/>
    <col min="14083" max="14083" width="19.6640625" style="87" customWidth="1"/>
    <col min="14084" max="14085" width="17.6640625" style="87" customWidth="1"/>
    <col min="14086" max="14088" width="7.44140625" style="87" customWidth="1"/>
    <col min="14089" max="14091" width="8.5546875" style="87" customWidth="1"/>
    <col min="14092" max="14092" width="10" style="87" customWidth="1"/>
    <col min="14093" max="14093" width="3" style="87" customWidth="1"/>
    <col min="14094" max="14095" width="9.109375" style="87"/>
    <col min="14096" max="14096" width="11.109375" style="87" bestFit="1" customWidth="1"/>
    <col min="14097" max="14337" width="9.109375" style="87"/>
    <col min="14338" max="14338" width="31.88671875" style="87" customWidth="1"/>
    <col min="14339" max="14339" width="19.6640625" style="87" customWidth="1"/>
    <col min="14340" max="14341" width="17.6640625" style="87" customWidth="1"/>
    <col min="14342" max="14344" width="7.44140625" style="87" customWidth="1"/>
    <col min="14345" max="14347" width="8.5546875" style="87" customWidth="1"/>
    <col min="14348" max="14348" width="10" style="87" customWidth="1"/>
    <col min="14349" max="14349" width="3" style="87" customWidth="1"/>
    <col min="14350" max="14351" width="9.109375" style="87"/>
    <col min="14352" max="14352" width="11.109375" style="87" bestFit="1" customWidth="1"/>
    <col min="14353" max="14593" width="9.109375" style="87"/>
    <col min="14594" max="14594" width="31.88671875" style="87" customWidth="1"/>
    <col min="14595" max="14595" width="19.6640625" style="87" customWidth="1"/>
    <col min="14596" max="14597" width="17.6640625" style="87" customWidth="1"/>
    <col min="14598" max="14600" width="7.44140625" style="87" customWidth="1"/>
    <col min="14601" max="14603" width="8.5546875" style="87" customWidth="1"/>
    <col min="14604" max="14604" width="10" style="87" customWidth="1"/>
    <col min="14605" max="14605" width="3" style="87" customWidth="1"/>
    <col min="14606" max="14607" width="9.109375" style="87"/>
    <col min="14608" max="14608" width="11.109375" style="87" bestFit="1" customWidth="1"/>
    <col min="14609" max="14849" width="9.109375" style="87"/>
    <col min="14850" max="14850" width="31.88671875" style="87" customWidth="1"/>
    <col min="14851" max="14851" width="19.6640625" style="87" customWidth="1"/>
    <col min="14852" max="14853" width="17.6640625" style="87" customWidth="1"/>
    <col min="14854" max="14856" width="7.44140625" style="87" customWidth="1"/>
    <col min="14857" max="14859" width="8.5546875" style="87" customWidth="1"/>
    <col min="14860" max="14860" width="10" style="87" customWidth="1"/>
    <col min="14861" max="14861" width="3" style="87" customWidth="1"/>
    <col min="14862" max="14863" width="9.109375" style="87"/>
    <col min="14864" max="14864" width="11.109375" style="87" bestFit="1" customWidth="1"/>
    <col min="14865" max="15105" width="9.109375" style="87"/>
    <col min="15106" max="15106" width="31.88671875" style="87" customWidth="1"/>
    <col min="15107" max="15107" width="19.6640625" style="87" customWidth="1"/>
    <col min="15108" max="15109" width="17.6640625" style="87" customWidth="1"/>
    <col min="15110" max="15112" width="7.44140625" style="87" customWidth="1"/>
    <col min="15113" max="15115" width="8.5546875" style="87" customWidth="1"/>
    <col min="15116" max="15116" width="10" style="87" customWidth="1"/>
    <col min="15117" max="15117" width="3" style="87" customWidth="1"/>
    <col min="15118" max="15119" width="9.109375" style="87"/>
    <col min="15120" max="15120" width="11.109375" style="87" bestFit="1" customWidth="1"/>
    <col min="15121" max="15361" width="9.109375" style="87"/>
    <col min="15362" max="15362" width="31.88671875" style="87" customWidth="1"/>
    <col min="15363" max="15363" width="19.6640625" style="87" customWidth="1"/>
    <col min="15364" max="15365" width="17.6640625" style="87" customWidth="1"/>
    <col min="15366" max="15368" width="7.44140625" style="87" customWidth="1"/>
    <col min="15369" max="15371" width="8.5546875" style="87" customWidth="1"/>
    <col min="15372" max="15372" width="10" style="87" customWidth="1"/>
    <col min="15373" max="15373" width="3" style="87" customWidth="1"/>
    <col min="15374" max="15375" width="9.109375" style="87"/>
    <col min="15376" max="15376" width="11.109375" style="87" bestFit="1" customWidth="1"/>
    <col min="15377" max="15617" width="9.109375" style="87"/>
    <col min="15618" max="15618" width="31.88671875" style="87" customWidth="1"/>
    <col min="15619" max="15619" width="19.6640625" style="87" customWidth="1"/>
    <col min="15620" max="15621" width="17.6640625" style="87" customWidth="1"/>
    <col min="15622" max="15624" width="7.44140625" style="87" customWidth="1"/>
    <col min="15625" max="15627" width="8.5546875" style="87" customWidth="1"/>
    <col min="15628" max="15628" width="10" style="87" customWidth="1"/>
    <col min="15629" max="15629" width="3" style="87" customWidth="1"/>
    <col min="15630" max="15631" width="9.109375" style="87"/>
    <col min="15632" max="15632" width="11.109375" style="87" bestFit="1" customWidth="1"/>
    <col min="15633" max="15873" width="9.109375" style="87"/>
    <col min="15874" max="15874" width="31.88671875" style="87" customWidth="1"/>
    <col min="15875" max="15875" width="19.6640625" style="87" customWidth="1"/>
    <col min="15876" max="15877" width="17.6640625" style="87" customWidth="1"/>
    <col min="15878" max="15880" width="7.44140625" style="87" customWidth="1"/>
    <col min="15881" max="15883" width="8.5546875" style="87" customWidth="1"/>
    <col min="15884" max="15884" width="10" style="87" customWidth="1"/>
    <col min="15885" max="15885" width="3" style="87" customWidth="1"/>
    <col min="15886" max="15887" width="9.109375" style="87"/>
    <col min="15888" max="15888" width="11.109375" style="87" bestFit="1" customWidth="1"/>
    <col min="15889" max="16129" width="9.109375" style="87"/>
    <col min="16130" max="16130" width="31.88671875" style="87" customWidth="1"/>
    <col min="16131" max="16131" width="19.6640625" style="87" customWidth="1"/>
    <col min="16132" max="16133" width="17.6640625" style="87" customWidth="1"/>
    <col min="16134" max="16136" width="7.44140625" style="87" customWidth="1"/>
    <col min="16137" max="16139" width="8.5546875" style="87" customWidth="1"/>
    <col min="16140" max="16140" width="10" style="87" customWidth="1"/>
    <col min="16141" max="16141" width="3" style="87" customWidth="1"/>
    <col min="16142" max="16143" width="9.109375" style="87"/>
    <col min="16144" max="16144" width="11.109375" style="87" bestFit="1" customWidth="1"/>
    <col min="16145" max="16376" width="9.109375" style="87"/>
    <col min="16377" max="16384" width="9.109375" style="87" customWidth="1"/>
  </cols>
  <sheetData>
    <row r="2" spans="2:13" ht="15" customHeight="1" x14ac:dyDescent="0.25">
      <c r="B2" s="238" t="s">
        <v>246</v>
      </c>
      <c r="C2" s="238"/>
      <c r="D2" s="238"/>
      <c r="E2" s="238"/>
      <c r="F2" s="238"/>
      <c r="G2" s="238"/>
      <c r="H2" s="238"/>
      <c r="I2" s="238"/>
      <c r="J2" s="238"/>
    </row>
    <row r="3" spans="2:13" ht="15" customHeight="1" x14ac:dyDescent="0.3">
      <c r="B3" s="293" t="s">
        <v>247</v>
      </c>
      <c r="C3" s="293"/>
      <c r="D3" s="293" t="s">
        <v>75</v>
      </c>
      <c r="E3" s="289" t="s">
        <v>260</v>
      </c>
      <c r="F3" s="290"/>
      <c r="G3" s="291"/>
      <c r="H3" s="289" t="s">
        <v>264</v>
      </c>
      <c r="I3" s="290"/>
      <c r="J3" s="291"/>
      <c r="L3" s="58">
        <v>5.8</v>
      </c>
      <c r="M3" s="58" t="s">
        <v>274</v>
      </c>
    </row>
    <row r="4" spans="2:13" ht="15" customHeight="1" x14ac:dyDescent="0.25">
      <c r="B4" s="293"/>
      <c r="C4" s="293"/>
      <c r="D4" s="293"/>
      <c r="E4" s="99" t="s">
        <v>261</v>
      </c>
      <c r="F4" s="99" t="s">
        <v>262</v>
      </c>
      <c r="G4" s="99" t="s">
        <v>263</v>
      </c>
      <c r="H4" s="99" t="s">
        <v>261</v>
      </c>
      <c r="I4" s="99" t="s">
        <v>262</v>
      </c>
      <c r="J4" s="99" t="s">
        <v>263</v>
      </c>
    </row>
    <row r="5" spans="2:13" ht="18" customHeight="1" x14ac:dyDescent="0.25">
      <c r="B5" s="287" t="s">
        <v>248</v>
      </c>
      <c r="C5" s="100" t="s">
        <v>249</v>
      </c>
      <c r="D5" s="100" t="s">
        <v>258</v>
      </c>
      <c r="E5" s="100" t="s">
        <v>265</v>
      </c>
      <c r="F5" s="100" t="s">
        <v>73</v>
      </c>
      <c r="G5" s="101">
        <f>$L$3/2</f>
        <v>2.9</v>
      </c>
      <c r="H5" s="100" t="s">
        <v>266</v>
      </c>
      <c r="I5" s="100" t="s">
        <v>265</v>
      </c>
      <c r="J5" s="101">
        <v>42.1</v>
      </c>
    </row>
    <row r="6" spans="2:13" ht="27.6" x14ac:dyDescent="0.25">
      <c r="B6" s="292"/>
      <c r="C6" s="100" t="s">
        <v>250</v>
      </c>
      <c r="D6" s="100" t="s">
        <v>258</v>
      </c>
      <c r="E6" s="100" t="s">
        <v>265</v>
      </c>
      <c r="F6" s="100" t="s">
        <v>73</v>
      </c>
      <c r="G6" s="101">
        <f t="shared" ref="G6:G11" si="0">$L$3/2</f>
        <v>2.9</v>
      </c>
      <c r="H6" s="100" t="s">
        <v>492</v>
      </c>
      <c r="I6" s="167" t="s">
        <v>266</v>
      </c>
      <c r="J6" s="101">
        <v>289</v>
      </c>
    </row>
    <row r="7" spans="2:13" ht="27.6" x14ac:dyDescent="0.25">
      <c r="B7" s="292"/>
      <c r="C7" s="100" t="s">
        <v>251</v>
      </c>
      <c r="D7" s="100" t="s">
        <v>258</v>
      </c>
      <c r="E7" s="100" t="s">
        <v>499</v>
      </c>
      <c r="F7" s="100" t="s">
        <v>500</v>
      </c>
      <c r="G7" s="101">
        <v>0.1</v>
      </c>
      <c r="H7" s="100" t="s">
        <v>267</v>
      </c>
      <c r="I7" s="167" t="s">
        <v>266</v>
      </c>
      <c r="J7" s="101">
        <v>39.1</v>
      </c>
    </row>
    <row r="8" spans="2:13" ht="18" customHeight="1" x14ac:dyDescent="0.25">
      <c r="B8" s="288"/>
      <c r="C8" s="100" t="s">
        <v>251</v>
      </c>
      <c r="D8" s="100" t="s">
        <v>258</v>
      </c>
      <c r="E8" s="100" t="s">
        <v>265</v>
      </c>
      <c r="F8" s="100" t="s">
        <v>73</v>
      </c>
      <c r="G8" s="101">
        <f t="shared" si="0"/>
        <v>2.9</v>
      </c>
      <c r="H8" s="100" t="s">
        <v>267</v>
      </c>
      <c r="I8" s="100" t="s">
        <v>265</v>
      </c>
      <c r="J8" s="101">
        <v>9.9499999999999993</v>
      </c>
    </row>
    <row r="9" spans="2:13" ht="18" customHeight="1" x14ac:dyDescent="0.25">
      <c r="B9" s="287" t="s">
        <v>256</v>
      </c>
      <c r="C9" s="100" t="s">
        <v>252</v>
      </c>
      <c r="D9" s="100" t="s">
        <v>258</v>
      </c>
      <c r="E9" s="100" t="s">
        <v>265</v>
      </c>
      <c r="F9" s="100" t="s">
        <v>73</v>
      </c>
      <c r="G9" s="101">
        <f t="shared" si="0"/>
        <v>2.9</v>
      </c>
      <c r="H9" s="100" t="s">
        <v>268</v>
      </c>
      <c r="I9" s="100" t="s">
        <v>265</v>
      </c>
      <c r="J9" s="101">
        <v>176</v>
      </c>
    </row>
    <row r="10" spans="2:13" ht="18" customHeight="1" x14ac:dyDescent="0.25">
      <c r="B10" s="292"/>
      <c r="C10" s="100" t="s">
        <v>201</v>
      </c>
      <c r="D10" s="100" t="s">
        <v>98</v>
      </c>
      <c r="E10" s="100" t="s">
        <v>265</v>
      </c>
      <c r="F10" s="100" t="s">
        <v>73</v>
      </c>
      <c r="G10" s="101">
        <f t="shared" si="0"/>
        <v>2.9</v>
      </c>
      <c r="H10" s="100" t="s">
        <v>268</v>
      </c>
      <c r="I10" s="100" t="s">
        <v>265</v>
      </c>
      <c r="J10" s="101">
        <v>176</v>
      </c>
    </row>
    <row r="11" spans="2:13" ht="18" customHeight="1" x14ac:dyDescent="0.25">
      <c r="B11" s="288"/>
      <c r="C11" s="100" t="s">
        <v>253</v>
      </c>
      <c r="D11" s="100" t="s">
        <v>97</v>
      </c>
      <c r="E11" s="100" t="s">
        <v>265</v>
      </c>
      <c r="F11" s="100" t="s">
        <v>73</v>
      </c>
      <c r="G11" s="101">
        <f t="shared" si="0"/>
        <v>2.9</v>
      </c>
      <c r="H11" s="100" t="s">
        <v>268</v>
      </c>
      <c r="I11" s="100" t="s">
        <v>265</v>
      </c>
      <c r="J11" s="101">
        <v>176</v>
      </c>
    </row>
    <row r="12" spans="2:13" ht="18" customHeight="1" x14ac:dyDescent="0.25">
      <c r="B12" s="100" t="s">
        <v>257</v>
      </c>
      <c r="C12" s="100" t="s">
        <v>254</v>
      </c>
      <c r="D12" s="100" t="s">
        <v>259</v>
      </c>
      <c r="E12" s="100" t="s">
        <v>150</v>
      </c>
      <c r="F12" s="100" t="s">
        <v>73</v>
      </c>
      <c r="G12" s="101">
        <v>7.94</v>
      </c>
      <c r="H12" s="100"/>
      <c r="I12" s="100"/>
      <c r="J12" s="101"/>
    </row>
    <row r="13" spans="2:13" ht="18" customHeight="1" x14ac:dyDescent="0.25">
      <c r="B13" s="100" t="s">
        <v>248</v>
      </c>
      <c r="C13" s="100" t="s">
        <v>255</v>
      </c>
      <c r="D13" s="100" t="s">
        <v>259</v>
      </c>
      <c r="E13" s="100" t="s">
        <v>213</v>
      </c>
      <c r="F13" s="100" t="s">
        <v>73</v>
      </c>
      <c r="G13" s="101">
        <f t="shared" ref="G13:G15" si="1">$L$3/2</f>
        <v>2.9</v>
      </c>
      <c r="H13" s="100" t="s">
        <v>492</v>
      </c>
      <c r="I13" s="100" t="s">
        <v>265</v>
      </c>
      <c r="J13" s="101">
        <v>286</v>
      </c>
    </row>
    <row r="14" spans="2:13" ht="18" customHeight="1" x14ac:dyDescent="0.25">
      <c r="B14" s="287" t="s">
        <v>269</v>
      </c>
      <c r="C14" s="100" t="s">
        <v>270</v>
      </c>
      <c r="D14" s="100" t="s">
        <v>269</v>
      </c>
      <c r="E14" s="100" t="s">
        <v>265</v>
      </c>
      <c r="F14" s="100" t="s">
        <v>73</v>
      </c>
      <c r="G14" s="101">
        <f t="shared" si="1"/>
        <v>2.9</v>
      </c>
      <c r="H14" s="100" t="s">
        <v>203</v>
      </c>
      <c r="I14" s="100" t="s">
        <v>265</v>
      </c>
      <c r="J14" s="101">
        <v>20</v>
      </c>
    </row>
    <row r="15" spans="2:13" ht="18" customHeight="1" x14ac:dyDescent="0.25">
      <c r="B15" s="288"/>
      <c r="C15" s="100" t="s">
        <v>275</v>
      </c>
      <c r="D15" s="100" t="s">
        <v>269</v>
      </c>
      <c r="E15" s="100" t="s">
        <v>265</v>
      </c>
      <c r="F15" s="100" t="s">
        <v>73</v>
      </c>
      <c r="G15" s="101">
        <f t="shared" si="1"/>
        <v>2.9</v>
      </c>
      <c r="H15" s="100" t="s">
        <v>266</v>
      </c>
      <c r="I15" s="100" t="s">
        <v>265</v>
      </c>
      <c r="J15" s="101">
        <v>42.1</v>
      </c>
    </row>
    <row r="16" spans="2:13" ht="18" customHeight="1" x14ac:dyDescent="0.25">
      <c r="B16" s="100" t="s">
        <v>271</v>
      </c>
      <c r="C16" s="100" t="s">
        <v>272</v>
      </c>
      <c r="D16" s="100" t="s">
        <v>229</v>
      </c>
      <c r="E16" s="100" t="s">
        <v>73</v>
      </c>
      <c r="F16" s="100" t="s">
        <v>273</v>
      </c>
      <c r="G16" s="101">
        <v>4.1143646413644621</v>
      </c>
      <c r="H16" s="100"/>
      <c r="I16" s="100"/>
      <c r="J16" s="101"/>
    </row>
    <row r="17" spans="2:10" ht="18" customHeight="1" x14ac:dyDescent="0.25">
      <c r="B17" s="284" t="s">
        <v>291</v>
      </c>
      <c r="C17" s="285"/>
      <c r="D17" s="286"/>
      <c r="E17" s="100"/>
      <c r="F17" s="100"/>
      <c r="G17" s="101"/>
      <c r="H17" s="100" t="s">
        <v>292</v>
      </c>
      <c r="I17" s="100" t="s">
        <v>265</v>
      </c>
      <c r="J17" s="101">
        <v>261</v>
      </c>
    </row>
    <row r="18" spans="2:10" ht="18" customHeight="1" x14ac:dyDescent="0.25"/>
    <row r="19" spans="2:10" ht="18" customHeight="1" x14ac:dyDescent="0.25"/>
    <row r="20" spans="2:10" ht="18" customHeight="1" x14ac:dyDescent="0.25"/>
    <row r="21" spans="2:10" ht="18" customHeight="1" x14ac:dyDescent="0.25"/>
    <row r="22" spans="2:10" ht="18" customHeight="1" x14ac:dyDescent="0.25"/>
    <row r="23" spans="2:10" ht="18" customHeight="1" x14ac:dyDescent="0.25"/>
    <row r="24" spans="2:10" ht="18" customHeight="1" x14ac:dyDescent="0.25"/>
    <row r="25" spans="2:10" ht="18" customHeight="1" x14ac:dyDescent="0.25"/>
    <row r="26" spans="2:10" ht="18" customHeight="1" x14ac:dyDescent="0.25"/>
    <row r="27" spans="2:10" ht="18" customHeight="1" x14ac:dyDescent="0.25"/>
    <row r="28" spans="2:10" ht="18" customHeight="1" x14ac:dyDescent="0.25"/>
    <row r="29" spans="2:10" ht="18" customHeight="1" x14ac:dyDescent="0.25"/>
    <row r="30" spans="2:10" ht="18" customHeight="1" x14ac:dyDescent="0.25"/>
    <row r="31" spans="2:10" ht="22.5" customHeight="1" x14ac:dyDescent="0.25"/>
  </sheetData>
  <mergeCells count="9">
    <mergeCell ref="B17:D17"/>
    <mergeCell ref="B2:J2"/>
    <mergeCell ref="B14:B15"/>
    <mergeCell ref="E3:G3"/>
    <mergeCell ref="H3:J3"/>
    <mergeCell ref="B5:B8"/>
    <mergeCell ref="B9:B11"/>
    <mergeCell ref="B3:C4"/>
    <mergeCell ref="D3:D4"/>
  </mergeCells>
  <printOptions horizontalCentered="1"/>
  <pageMargins left="0.78740157480314965" right="0.78740157480314965" top="1.0629921259842521" bottom="0.78740157480314965" header="0.51181102362204722" footer="0.51181102362204722"/>
  <pageSetup paperSize="9" scale="90" orientation="landscape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QTDE</vt:lpstr>
      <vt:lpstr>BDI</vt:lpstr>
      <vt:lpstr>ORÇAMENTO</vt:lpstr>
      <vt:lpstr>ADM_CANT_MOB</vt:lpstr>
      <vt:lpstr>Cronograma</vt:lpstr>
      <vt:lpstr>DT</vt:lpstr>
      <vt:lpstr>ADM_CANT_MOB!Area_de_impressao</vt:lpstr>
      <vt:lpstr>ORÇAMENTO!Area_de_impressao</vt:lpstr>
      <vt:lpstr>QTDE!Area_de_impressao</vt:lpstr>
      <vt:lpstr>ADM_CANT_MOB!Titulos_de_impressao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user</cp:lastModifiedBy>
  <cp:lastPrinted>2026-03-02T04:06:41Z</cp:lastPrinted>
  <dcterms:created xsi:type="dcterms:W3CDTF">2005-10-17T11:54:02Z</dcterms:created>
  <dcterms:modified xsi:type="dcterms:W3CDTF">2026-03-03T17:46:46Z</dcterms:modified>
</cp:coreProperties>
</file>