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u Drive\Niremberg\1 - LICITAÇÃO\Gestão 2025 - 2028\01 - PROCESSOS LICITATÓRIOS\TRANSPORTES\LOCAÇÃO DE MÁQUINAS E VEÍCULOS\"/>
    </mc:Choice>
  </mc:AlternateContent>
  <bookViews>
    <workbookView xWindow="0" yWindow="0" windowWidth="23040" windowHeight="9072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3" i="1" l="1"/>
  <c r="Q54" i="1"/>
  <c r="Q52" i="1"/>
  <c r="P12" i="1" l="1"/>
  <c r="P11" i="1"/>
  <c r="P10" i="1"/>
  <c r="Q36" i="1"/>
  <c r="Q48" i="1"/>
  <c r="P53" i="1"/>
  <c r="P54" i="1"/>
  <c r="P52" i="1"/>
  <c r="O53" i="1"/>
  <c r="O54" i="1"/>
  <c r="O52" i="1"/>
  <c r="P41" i="1"/>
  <c r="P42" i="1"/>
  <c r="P43" i="1"/>
  <c r="P44" i="1"/>
  <c r="P45" i="1"/>
  <c r="P46" i="1"/>
  <c r="P47" i="1"/>
  <c r="P40" i="1"/>
  <c r="O41" i="1"/>
  <c r="O42" i="1"/>
  <c r="O43" i="1"/>
  <c r="O44" i="1"/>
  <c r="O45" i="1"/>
  <c r="O46" i="1"/>
  <c r="O47" i="1"/>
  <c r="O40" i="1"/>
  <c r="P34" i="1"/>
  <c r="P35" i="1"/>
  <c r="P33" i="1"/>
  <c r="O34" i="1"/>
  <c r="O35" i="1"/>
  <c r="O33" i="1"/>
  <c r="P26" i="1"/>
  <c r="P27" i="1"/>
  <c r="P28" i="1"/>
  <c r="P25" i="1"/>
  <c r="O26" i="1"/>
  <c r="O27" i="1"/>
  <c r="O28" i="1"/>
  <c r="O25" i="1"/>
  <c r="Q11" i="1"/>
  <c r="P13" i="1"/>
  <c r="P14" i="1"/>
  <c r="P15" i="1"/>
  <c r="P16" i="1"/>
  <c r="P17" i="1"/>
  <c r="P18" i="1"/>
  <c r="P19" i="1"/>
  <c r="P20" i="1"/>
  <c r="O11" i="1"/>
  <c r="O12" i="1"/>
  <c r="O13" i="1"/>
  <c r="O14" i="1"/>
  <c r="O15" i="1"/>
  <c r="O16" i="1"/>
  <c r="O17" i="1"/>
  <c r="O18" i="1"/>
  <c r="O19" i="1"/>
  <c r="O20" i="1"/>
  <c r="O10" i="1"/>
  <c r="Q51" i="1" l="1"/>
  <c r="Q55" i="1" s="1"/>
  <c r="Q46" i="1"/>
  <c r="Q45" i="1"/>
  <c r="Q44" i="1"/>
  <c r="Q43" i="1"/>
  <c r="Q42" i="1"/>
  <c r="Q41" i="1"/>
  <c r="Q40" i="1"/>
  <c r="P38" i="1"/>
  <c r="Q35" i="1"/>
  <c r="Q34" i="1"/>
  <c r="Q32" i="1" s="1"/>
  <c r="Q33" i="1"/>
  <c r="P32" i="1"/>
  <c r="N32" i="1"/>
  <c r="Q28" i="1"/>
  <c r="Q27" i="1"/>
  <c r="Q26" i="1"/>
  <c r="Q25" i="1"/>
  <c r="Q24" i="1" s="1"/>
  <c r="P23" i="1"/>
  <c r="P50" i="1" s="1"/>
  <c r="Q20" i="1"/>
  <c r="Q19" i="1"/>
  <c r="Q18" i="1"/>
  <c r="Q17" i="1"/>
  <c r="Q16" i="1"/>
  <c r="Q15" i="1"/>
  <c r="Q14" i="1"/>
  <c r="Q13" i="1"/>
  <c r="Q12" i="1"/>
  <c r="Q10" i="1"/>
  <c r="K3" i="1"/>
  <c r="Q39" i="1" l="1"/>
  <c r="P24" i="1"/>
  <c r="Q29" i="1" s="1"/>
  <c r="P9" i="1"/>
  <c r="P51" i="1"/>
  <c r="Q9" i="1"/>
  <c r="P39" i="1"/>
  <c r="P31" i="1"/>
  <c r="Q21" i="1" l="1"/>
  <c r="P59" i="1"/>
  <c r="P60" i="1"/>
  <c r="P61" i="1" l="1"/>
  <c r="P62" i="1" s="1"/>
</calcChain>
</file>

<file path=xl/sharedStrings.xml><?xml version="1.0" encoding="utf-8"?>
<sst xmlns="http://schemas.openxmlformats.org/spreadsheetml/2006/main" count="267" uniqueCount="112">
  <si>
    <t>SECRETARIA DE INFRAESTRURA E TRANSPORTES                                                                                                                                                                                                                                                                                                                                 MUNICÍPIO DE CATALÃO-GO</t>
  </si>
  <si>
    <t>OBRA</t>
  </si>
  <si>
    <t>Bancos</t>
  </si>
  <si>
    <t>B.D.I.</t>
  </si>
  <si>
    <t>ENCARGOS SOCIAIS</t>
  </si>
  <si>
    <t>LOCAÇÃO DE MAQUINAS E VEICULOS - 2025</t>
  </si>
  <si>
    <t xml:space="preserve"> GOINFRA - T276 - 10/2024     - COM DESONERAÇÃO                  SICRO- DNIT  GOIAS - OUTUBRO 2024   </t>
  </si>
  <si>
    <t>ONERADO ( ) DESONERADO (x)</t>
  </si>
  <si>
    <t>ENDEREÇO</t>
  </si>
  <si>
    <t>Data</t>
  </si>
  <si>
    <t>RUA PORTUGAL PORTO GUIMARAES, N° 778, NOSSA SENHORA DE FATIMA.</t>
  </si>
  <si>
    <t>Orçamento Analítico</t>
  </si>
  <si>
    <t>LOTE 1 (ZONA RURAL / OUTROS)</t>
  </si>
  <si>
    <t>Item</t>
  </si>
  <si>
    <t>Código</t>
  </si>
  <si>
    <t>Referencia</t>
  </si>
  <si>
    <t>Descrição</t>
  </si>
  <si>
    <t>Marca / Modelo</t>
  </si>
  <si>
    <t>Ano</t>
  </si>
  <si>
    <t>Unid.</t>
  </si>
  <si>
    <t>Quant. MAQ /MÊS</t>
  </si>
  <si>
    <r>
      <t xml:space="preserve">Total de Horas </t>
    </r>
    <r>
      <rPr>
        <b/>
        <sz val="12"/>
        <color theme="1"/>
        <rFont val="Arial"/>
        <family val="2"/>
      </rPr>
      <t>Produtivas</t>
    </r>
  </si>
  <si>
    <t>Total de Horas Improdutivas</t>
  </si>
  <si>
    <t>Valor Comb.</t>
  </si>
  <si>
    <t>Valor Unitario H. Produtivas</t>
  </si>
  <si>
    <t>Valor Unitario H. Improdutivas</t>
  </si>
  <si>
    <t>Valor Total H. Produtivas - Mês (DESC. VALOR COMB.)</t>
  </si>
  <si>
    <t>Valor Total H. Improdutivas - Mês</t>
  </si>
  <si>
    <t xml:space="preserve"> 1.1 </t>
  </si>
  <si>
    <t>CO-27427</t>
  </si>
  <si>
    <t>GOINFRA</t>
  </si>
  <si>
    <t>MOTONIVELADORA - CAT 120K OU EQUIVALENTE</t>
  </si>
  <si>
    <t>HORAS</t>
  </si>
  <si>
    <t xml:space="preserve"> 1.2</t>
  </si>
  <si>
    <t xml:space="preserve"> CO-27431 </t>
  </si>
  <si>
    <t>CARREGADEIRA DE  PNEUS CAT 924 H OU EQUIVALENTE</t>
  </si>
  <si>
    <t xml:space="preserve"> 1.3</t>
  </si>
  <si>
    <t xml:space="preserve"> CO-27430 </t>
  </si>
  <si>
    <t>CAMINHÃO BASCULANTE 10 M3 - 15 T</t>
  </si>
  <si>
    <t xml:space="preserve"> 1.4</t>
  </si>
  <si>
    <t xml:space="preserve"> CO-27434 </t>
  </si>
  <si>
    <t>CAMINHÃO BASCULANTE 6 M3 - 10,5 T</t>
  </si>
  <si>
    <t xml:space="preserve"> 1.5</t>
  </si>
  <si>
    <t xml:space="preserve"> CO-27480 </t>
  </si>
  <si>
    <t>CAMINHÃO CARROCERIA  MADEIRA -15 T</t>
  </si>
  <si>
    <t xml:space="preserve"> 1.6</t>
  </si>
  <si>
    <t>RETRO ESCAVAEIRA DE PNEUS - CATERPILLAR 416 E OU EQUIVALENTE</t>
  </si>
  <si>
    <t xml:space="preserve"> 1.7</t>
  </si>
  <si>
    <t>CAMINHÃO TANQUE 10.000 L</t>
  </si>
  <si>
    <t xml:space="preserve"> 1.8</t>
  </si>
  <si>
    <t>MINI-CARREGADEIRA DE PNEUS COM FRESADORA</t>
  </si>
  <si>
    <t xml:space="preserve"> 1.9</t>
  </si>
  <si>
    <t>MINI-CARREGADEIRA DE PNEUS COM VASSOURA DE 1,8
m</t>
  </si>
  <si>
    <t xml:space="preserve"> 1.10</t>
  </si>
  <si>
    <t>ESCAVADEIRA HIDRAULICA - 320 DL OU EQUIVALENTE</t>
  </si>
  <si>
    <t xml:space="preserve"> 1.11</t>
  </si>
  <si>
    <t>CAMINHÃO PRANCHA</t>
  </si>
  <si>
    <t>VALOR TOTAL ANUAL:</t>
  </si>
  <si>
    <t xml:space="preserve">LOTE 2 ( PONTE E MATABURRO) </t>
  </si>
  <si>
    <t>Banco</t>
  </si>
  <si>
    <t>Quant.</t>
  </si>
  <si>
    <t>2.1</t>
  </si>
  <si>
    <t>CAMINHÃO MUNK (GUINDAUTO)</t>
  </si>
  <si>
    <t>2.2</t>
  </si>
  <si>
    <t>2.3</t>
  </si>
  <si>
    <t>2.4</t>
  </si>
  <si>
    <t>LOTE3 ( ILUMINAÇÃO PÚBLICA)</t>
  </si>
  <si>
    <t>3.1</t>
  </si>
  <si>
    <t>VW/24280 OU EQUIVALENTE</t>
  </si>
  <si>
    <t>3.2</t>
  </si>
  <si>
    <t>FORD CARGO / 2423 OU EQUIVALENTE</t>
  </si>
  <si>
    <t>3.3</t>
  </si>
  <si>
    <t>A9329</t>
  </si>
  <si>
    <t>SICRO-DNIT</t>
  </si>
  <si>
    <t>CESTO AÉREO SIMPLES ISOLADO COM CAPACIDADE PARA 135 KG</t>
  </si>
  <si>
    <t>CESTO</t>
  </si>
  <si>
    <t>LOTE 4 ( ENGENARIA E PRODUÇÃO)</t>
  </si>
  <si>
    <t>4.1</t>
  </si>
  <si>
    <t>CAT/ 924 H OU EQUIVALENTE</t>
  </si>
  <si>
    <t>4.2</t>
  </si>
  <si>
    <t>4.3</t>
  </si>
  <si>
    <t>MB ATEGO/2731 OU EQUIVALENTE</t>
  </si>
  <si>
    <t>4.4</t>
  </si>
  <si>
    <t>4.5</t>
  </si>
  <si>
    <t>ROLO LISO TANDEN - 10 T</t>
  </si>
  <si>
    <t>CAT/CB8 OU EQUIVALENTE</t>
  </si>
  <si>
    <t>4.6</t>
  </si>
  <si>
    <t>ROLO COMPACTADOR DE PNEUS AUTOPROPELIDO - 27 T</t>
  </si>
  <si>
    <t>CAT / CW34 OU EQUIVALENTE</t>
  </si>
  <si>
    <t>4.7</t>
  </si>
  <si>
    <t>BANCO DE PREÇOS</t>
  </si>
  <si>
    <t xml:space="preserve">PICKUP 2 PORTAS,  BRANCA, 1.3; FLEX </t>
  </si>
  <si>
    <t>VW/FIAT OU EQUIVALENTE</t>
  </si>
  <si>
    <t>MÊS</t>
  </si>
  <si>
    <t>4.8</t>
  </si>
  <si>
    <t xml:space="preserve">CARRO HATCH </t>
  </si>
  <si>
    <t xml:space="preserve">VW/FIAT OU EQUIVALENTE </t>
  </si>
  <si>
    <t>MES</t>
  </si>
  <si>
    <t>LOTE 5 ( PARQUES E JARDINS)</t>
  </si>
  <si>
    <t>5.1</t>
  </si>
  <si>
    <t>5.2</t>
  </si>
  <si>
    <t>5.3</t>
  </si>
  <si>
    <t xml:space="preserve">VALOR TOTAL H. PRODUTIVA MENSAL </t>
  </si>
  <si>
    <t>VALOR TOTAL H. IMPRODUTIVA</t>
  </si>
  <si>
    <t xml:space="preserve">VALOR TOTAL </t>
  </si>
  <si>
    <t xml:space="preserve">VALOR TOTAL 12 MESES </t>
  </si>
  <si>
    <t>CAT/120AWD OU EQUIVALENTE</t>
  </si>
  <si>
    <t>MB ATEGO/2730 OU EQUIVALENTE</t>
  </si>
  <si>
    <t>JCB/3CX OU EQUIVALENTE</t>
  </si>
  <si>
    <t>CAT/BOBCAT OU EQUIVALENTE</t>
  </si>
  <si>
    <t>CAT/ 323 OU EQUIVALENTE</t>
  </si>
  <si>
    <t>Valor Unitario H. Produtivas (DESC. VALOR COMB.)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</si>
</sst>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B829"/>
        <bgColor indexed="64"/>
      </patternFill>
    </fill>
    <fill>
      <patternFill patternType="solid">
        <fgColor rgb="FFFFE79B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5" xfId="0" applyFont="1" applyBorder="1" applyAlignment="1">
      <alignment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44" fontId="4" fillId="3" borderId="7" xfId="1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5" xfId="1" applyFont="1" applyFill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center" vertical="center" wrapText="1"/>
    </xf>
    <xf numFmtId="2" fontId="3" fillId="5" borderId="5" xfId="1" applyNumberFormat="1" applyFont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 wrapText="1"/>
    </xf>
    <xf numFmtId="44" fontId="3" fillId="5" borderId="5" xfId="1" applyFont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5" xfId="1" applyNumberFormat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44" fontId="6" fillId="0" borderId="6" xfId="1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1" xfId="1" applyNumberFormat="1" applyFont="1" applyFill="1" applyBorder="1" applyAlignment="1">
      <alignment horizontal="center" vertical="center" wrapText="1"/>
    </xf>
    <xf numFmtId="44" fontId="6" fillId="0" borderId="11" xfId="1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1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4" fontId="8" fillId="0" borderId="0" xfId="1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44" fontId="8" fillId="0" borderId="14" xfId="1" applyFont="1" applyBorder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16" xfId="1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44" fontId="8" fillId="0" borderId="16" xfId="1" applyFont="1" applyBorder="1" applyAlignment="1">
      <alignment horizontal="center" vertical="center"/>
    </xf>
    <xf numFmtId="44" fontId="0" fillId="0" borderId="0" xfId="0" applyNumberFormat="1"/>
    <xf numFmtId="44" fontId="2" fillId="0" borderId="6" xfId="1" applyFont="1" applyFill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164" fontId="8" fillId="0" borderId="16" xfId="0" applyNumberFormat="1" applyFont="1" applyBorder="1" applyAlignment="1">
      <alignment horizontal="right" vertical="center"/>
    </xf>
    <xf numFmtId="2" fontId="0" fillId="0" borderId="0" xfId="0" applyNumberFormat="1"/>
    <xf numFmtId="164" fontId="8" fillId="0" borderId="16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164" fontId="8" fillId="0" borderId="14" xfId="1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4" fillId="3" borderId="5" xfId="2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1</xdr:row>
      <xdr:rowOff>29308</xdr:rowOff>
    </xdr:from>
    <xdr:to>
      <xdr:col>3</xdr:col>
      <xdr:colOff>950930</xdr:colOff>
      <xdr:row>3</xdr:row>
      <xdr:rowOff>77078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2" y="570328"/>
          <a:ext cx="2408988" cy="625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%20Drive/Niremberg/1%20-%20LICITA&#199;&#195;O/Gest&#227;o%202025%20-%202028/01%20-%20PROCESSOS%20LICITAT&#211;RIOS/TRANSPORTES/Orc%20Maquinas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intético"/>
      <sheetName val="BDI (33,65%)"/>
      <sheetName val="Relatório"/>
    </sheetNames>
    <sheetDataSet>
      <sheetData sheetId="0"/>
      <sheetData sheetId="1">
        <row r="3">
          <cell r="L3">
            <v>0.33650000000000002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tabSelected="1" topLeftCell="A39" zoomScale="88" zoomScaleNormal="88" workbookViewId="0">
      <selection sqref="A1:Q62"/>
    </sheetView>
  </sheetViews>
  <sheetFormatPr defaultRowHeight="14.4" x14ac:dyDescent="0.3"/>
  <cols>
    <col min="1" max="1" width="11.109375" bestFit="1" customWidth="1"/>
    <col min="2" max="2" width="0" hidden="1" customWidth="1"/>
    <col min="3" max="3" width="11.109375" bestFit="1" customWidth="1"/>
    <col min="4" max="4" width="14.6640625" bestFit="1" customWidth="1"/>
    <col min="5" max="5" width="60.33203125" customWidth="1"/>
    <col min="6" max="6" width="16.88671875" customWidth="1"/>
    <col min="7" max="7" width="7" customWidth="1"/>
    <col min="8" max="8" width="9.33203125" customWidth="1"/>
    <col min="9" max="9" width="13.88671875" customWidth="1"/>
    <col min="10" max="10" width="16.44140625" customWidth="1"/>
    <col min="11" max="11" width="15.6640625" customWidth="1"/>
    <col min="12" max="12" width="12.5546875" customWidth="1"/>
    <col min="13" max="14" width="16.6640625" customWidth="1"/>
    <col min="15" max="15" width="22.5546875" customWidth="1"/>
    <col min="16" max="16" width="17.6640625" customWidth="1"/>
    <col min="17" max="17" width="20.33203125" bestFit="1" customWidth="1"/>
    <col min="19" max="19" width="14.33203125" customWidth="1"/>
  </cols>
  <sheetData>
    <row r="1" spans="1:19" ht="50.4" customHeight="1" x14ac:dyDescent="0.3">
      <c r="A1" s="82"/>
      <c r="B1" s="83"/>
      <c r="C1" s="83"/>
      <c r="D1" s="83"/>
      <c r="E1" s="86" t="s">
        <v>0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9" ht="25.2" customHeight="1" x14ac:dyDescent="0.3">
      <c r="A2" s="84"/>
      <c r="B2" s="85"/>
      <c r="C2" s="85"/>
      <c r="D2" s="85"/>
      <c r="E2" s="1" t="s">
        <v>1</v>
      </c>
      <c r="F2" s="88" t="s">
        <v>2</v>
      </c>
      <c r="G2" s="88"/>
      <c r="H2" s="88"/>
      <c r="I2" s="88"/>
      <c r="J2" s="88"/>
      <c r="K2" s="2" t="s">
        <v>3</v>
      </c>
      <c r="L2" s="3"/>
      <c r="M2" s="89" t="s">
        <v>4</v>
      </c>
      <c r="N2" s="89"/>
      <c r="O2" s="89"/>
      <c r="P2" s="89"/>
      <c r="Q2" s="90"/>
    </row>
    <row r="3" spans="1:19" ht="20.399999999999999" customHeight="1" x14ac:dyDescent="0.3">
      <c r="A3" s="84"/>
      <c r="B3" s="85"/>
      <c r="C3" s="85"/>
      <c r="D3" s="85"/>
      <c r="E3" s="1" t="s">
        <v>5</v>
      </c>
      <c r="F3" s="91" t="s">
        <v>6</v>
      </c>
      <c r="G3" s="91"/>
      <c r="H3" s="91"/>
      <c r="I3" s="91"/>
      <c r="J3" s="91"/>
      <c r="K3" s="92">
        <f>'[1]BDI (33,65%)'!L3</f>
        <v>0.33650000000000002</v>
      </c>
      <c r="L3" s="4"/>
      <c r="M3" s="93" t="s">
        <v>7</v>
      </c>
      <c r="N3" s="94"/>
      <c r="O3" s="94"/>
      <c r="P3" s="94"/>
      <c r="Q3" s="95"/>
    </row>
    <row r="4" spans="1:19" ht="28.2" customHeight="1" x14ac:dyDescent="0.3">
      <c r="A4" s="84"/>
      <c r="B4" s="85"/>
      <c r="C4" s="85"/>
      <c r="D4" s="85"/>
      <c r="E4" s="1" t="s">
        <v>8</v>
      </c>
      <c r="F4" s="91"/>
      <c r="G4" s="91"/>
      <c r="H4" s="91"/>
      <c r="I4" s="91"/>
      <c r="J4" s="91"/>
      <c r="K4" s="92"/>
      <c r="L4" s="5"/>
      <c r="M4" s="89" t="s">
        <v>9</v>
      </c>
      <c r="N4" s="89"/>
      <c r="O4" s="89"/>
      <c r="P4" s="89"/>
      <c r="Q4" s="90"/>
    </row>
    <row r="5" spans="1:19" ht="28.2" customHeight="1" x14ac:dyDescent="0.3">
      <c r="A5" s="84"/>
      <c r="B5" s="85"/>
      <c r="C5" s="85"/>
      <c r="D5" s="85"/>
      <c r="E5" s="1" t="s">
        <v>10</v>
      </c>
      <c r="F5" s="91"/>
      <c r="G5" s="91"/>
      <c r="H5" s="91"/>
      <c r="I5" s="91"/>
      <c r="J5" s="91"/>
      <c r="K5" s="92"/>
      <c r="L5" s="5"/>
      <c r="M5" s="96">
        <v>45726</v>
      </c>
      <c r="N5" s="97"/>
      <c r="O5" s="97"/>
      <c r="P5" s="97"/>
      <c r="Q5" s="98"/>
    </row>
    <row r="6" spans="1:19" ht="21" x14ac:dyDescent="0.3">
      <c r="A6" s="99" t="s">
        <v>11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1:19" ht="21" x14ac:dyDescent="0.3">
      <c r="A7" s="79" t="s">
        <v>12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1"/>
    </row>
    <row r="8" spans="1:19" ht="55.2" x14ac:dyDescent="0.3">
      <c r="A8" s="6" t="s">
        <v>13</v>
      </c>
      <c r="B8" s="7" t="s">
        <v>14</v>
      </c>
      <c r="C8" s="8" t="s">
        <v>14</v>
      </c>
      <c r="D8" s="8" t="s">
        <v>15</v>
      </c>
      <c r="E8" s="9" t="s">
        <v>16</v>
      </c>
      <c r="F8" s="9" t="s">
        <v>17</v>
      </c>
      <c r="G8" s="8" t="s">
        <v>18</v>
      </c>
      <c r="H8" s="8" t="s">
        <v>19</v>
      </c>
      <c r="I8" s="10" t="s">
        <v>20</v>
      </c>
      <c r="J8" s="11" t="s">
        <v>21</v>
      </c>
      <c r="K8" s="12" t="s">
        <v>22</v>
      </c>
      <c r="L8" s="13" t="s">
        <v>23</v>
      </c>
      <c r="M8" s="12" t="s">
        <v>24</v>
      </c>
      <c r="N8" s="12" t="s">
        <v>25</v>
      </c>
      <c r="O8" s="12" t="s">
        <v>111</v>
      </c>
      <c r="P8" s="12" t="s">
        <v>26</v>
      </c>
      <c r="Q8" s="14" t="s">
        <v>27</v>
      </c>
    </row>
    <row r="9" spans="1:19" x14ac:dyDescent="0.3">
      <c r="A9" s="15">
        <v>1</v>
      </c>
      <c r="B9" s="16"/>
      <c r="C9" s="17"/>
      <c r="D9" s="17"/>
      <c r="E9" s="18"/>
      <c r="F9" s="17"/>
      <c r="G9" s="18"/>
      <c r="H9" s="18"/>
      <c r="I9" s="19"/>
      <c r="J9" s="20"/>
      <c r="K9" s="21"/>
      <c r="L9" s="22"/>
      <c r="M9" s="21"/>
      <c r="N9" s="21"/>
      <c r="O9" s="21"/>
      <c r="P9" s="23">
        <f>SUM(P10:P21)</f>
        <v>491563.6</v>
      </c>
      <c r="Q9" s="24">
        <f>SUM(Q10:Q20)</f>
        <v>88303.8</v>
      </c>
    </row>
    <row r="10" spans="1:19" ht="26.4" x14ac:dyDescent="0.3">
      <c r="A10" s="25" t="s">
        <v>28</v>
      </c>
      <c r="B10" s="26" t="s">
        <v>29</v>
      </c>
      <c r="C10" s="27">
        <v>30046</v>
      </c>
      <c r="D10" s="27" t="s">
        <v>30</v>
      </c>
      <c r="E10" s="28" t="s">
        <v>31</v>
      </c>
      <c r="F10" s="27" t="s">
        <v>106</v>
      </c>
      <c r="G10" s="27">
        <v>2024</v>
      </c>
      <c r="H10" s="27" t="s">
        <v>32</v>
      </c>
      <c r="I10" s="29">
        <v>2</v>
      </c>
      <c r="J10" s="30">
        <v>220</v>
      </c>
      <c r="K10" s="29">
        <v>60</v>
      </c>
      <c r="L10" s="31">
        <v>79.23</v>
      </c>
      <c r="M10" s="32">
        <v>292</v>
      </c>
      <c r="N10" s="32">
        <v>126.79</v>
      </c>
      <c r="O10" s="32">
        <f>M10-L10</f>
        <v>212.76999999999998</v>
      </c>
      <c r="P10" s="33">
        <f>(I10*J10)*(O10)</f>
        <v>93618.799999999988</v>
      </c>
      <c r="Q10" s="34">
        <f t="shared" ref="Q10:Q20" si="0">I10*K10*N10</f>
        <v>15214.800000000001</v>
      </c>
      <c r="S10" s="67"/>
    </row>
    <row r="11" spans="1:19" ht="26.4" x14ac:dyDescent="0.3">
      <c r="A11" s="25" t="s">
        <v>33</v>
      </c>
      <c r="B11" s="26" t="s">
        <v>34</v>
      </c>
      <c r="C11" s="27">
        <v>30010</v>
      </c>
      <c r="D11" s="27" t="s">
        <v>30</v>
      </c>
      <c r="E11" s="28" t="s">
        <v>35</v>
      </c>
      <c r="F11" s="27" t="s">
        <v>78</v>
      </c>
      <c r="G11" s="27">
        <v>2024</v>
      </c>
      <c r="H11" s="27" t="s">
        <v>32</v>
      </c>
      <c r="I11" s="29">
        <v>1</v>
      </c>
      <c r="J11" s="30">
        <v>220</v>
      </c>
      <c r="K11" s="29">
        <v>60</v>
      </c>
      <c r="L11" s="31">
        <v>51.34</v>
      </c>
      <c r="M11" s="32">
        <v>243.31</v>
      </c>
      <c r="N11" s="32">
        <v>123.31</v>
      </c>
      <c r="O11" s="32">
        <f t="shared" ref="O11:O20" si="1">M11-L11</f>
        <v>191.97</v>
      </c>
      <c r="P11" s="33">
        <f>(I11*J11)*(O11)</f>
        <v>42233.4</v>
      </c>
      <c r="Q11" s="34">
        <f t="shared" si="0"/>
        <v>7398.6</v>
      </c>
    </row>
    <row r="12" spans="1:19" ht="26.4" x14ac:dyDescent="0.3">
      <c r="A12" s="25" t="s">
        <v>36</v>
      </c>
      <c r="B12" s="26" t="s">
        <v>37</v>
      </c>
      <c r="C12" s="27">
        <v>30037</v>
      </c>
      <c r="D12" s="27" t="s">
        <v>30</v>
      </c>
      <c r="E12" s="28" t="s">
        <v>38</v>
      </c>
      <c r="F12" s="27" t="s">
        <v>107</v>
      </c>
      <c r="G12" s="27">
        <v>2024</v>
      </c>
      <c r="H12" s="27" t="s">
        <v>32</v>
      </c>
      <c r="I12" s="29">
        <v>3</v>
      </c>
      <c r="J12" s="30">
        <v>220</v>
      </c>
      <c r="K12" s="29">
        <v>60</v>
      </c>
      <c r="L12" s="31">
        <v>166.99</v>
      </c>
      <c r="M12" s="32">
        <v>303.18</v>
      </c>
      <c r="N12" s="32">
        <v>81.95</v>
      </c>
      <c r="O12" s="32">
        <f t="shared" si="1"/>
        <v>136.19</v>
      </c>
      <c r="P12" s="33">
        <f>(I12*J12)*(O12)</f>
        <v>89885.4</v>
      </c>
      <c r="Q12" s="34">
        <f t="shared" si="0"/>
        <v>14751</v>
      </c>
    </row>
    <row r="13" spans="1:19" ht="26.4" x14ac:dyDescent="0.3">
      <c r="A13" s="25" t="s">
        <v>39</v>
      </c>
      <c r="B13" s="26" t="s">
        <v>40</v>
      </c>
      <c r="C13" s="27">
        <v>30036</v>
      </c>
      <c r="D13" s="27" t="s">
        <v>30</v>
      </c>
      <c r="E13" s="28" t="s">
        <v>41</v>
      </c>
      <c r="F13" s="27" t="s">
        <v>81</v>
      </c>
      <c r="G13" s="27">
        <v>2024</v>
      </c>
      <c r="H13" s="27" t="s">
        <v>32</v>
      </c>
      <c r="I13" s="29">
        <v>2</v>
      </c>
      <c r="J13" s="30">
        <v>220</v>
      </c>
      <c r="K13" s="29">
        <v>60</v>
      </c>
      <c r="L13" s="31">
        <v>77.239999999999995</v>
      </c>
      <c r="M13" s="32">
        <v>172.04</v>
      </c>
      <c r="N13" s="32">
        <v>60.8</v>
      </c>
      <c r="O13" s="32">
        <f t="shared" si="1"/>
        <v>94.8</v>
      </c>
      <c r="P13" s="33">
        <f t="shared" ref="P13:P20" si="2">(I13*J13)*(O13)</f>
        <v>41712</v>
      </c>
      <c r="Q13" s="34">
        <f t="shared" si="0"/>
        <v>7296</v>
      </c>
    </row>
    <row r="14" spans="1:19" ht="26.4" x14ac:dyDescent="0.3">
      <c r="A14" s="25" t="s">
        <v>42</v>
      </c>
      <c r="B14" s="26" t="s">
        <v>43</v>
      </c>
      <c r="C14" s="27">
        <v>30035</v>
      </c>
      <c r="D14" s="27" t="s">
        <v>30</v>
      </c>
      <c r="E14" s="28" t="s">
        <v>44</v>
      </c>
      <c r="F14" s="27" t="s">
        <v>68</v>
      </c>
      <c r="G14" s="27">
        <v>2024</v>
      </c>
      <c r="H14" s="27" t="s">
        <v>32</v>
      </c>
      <c r="I14" s="29">
        <v>2</v>
      </c>
      <c r="J14" s="30">
        <v>220</v>
      </c>
      <c r="K14" s="29">
        <v>90</v>
      </c>
      <c r="L14" s="31">
        <v>149.49</v>
      </c>
      <c r="M14" s="32">
        <v>255.24</v>
      </c>
      <c r="N14" s="32">
        <v>66.400000000000006</v>
      </c>
      <c r="O14" s="32">
        <f t="shared" si="1"/>
        <v>105.75</v>
      </c>
      <c r="P14" s="33">
        <f t="shared" si="2"/>
        <v>46530</v>
      </c>
      <c r="Q14" s="34">
        <f t="shared" si="0"/>
        <v>11952.000000000002</v>
      </c>
    </row>
    <row r="15" spans="1:19" ht="26.4" x14ac:dyDescent="0.3">
      <c r="A15" s="25" t="s">
        <v>45</v>
      </c>
      <c r="B15" s="26"/>
      <c r="C15" s="27">
        <v>30008</v>
      </c>
      <c r="D15" s="27" t="s">
        <v>30</v>
      </c>
      <c r="E15" s="28" t="s">
        <v>46</v>
      </c>
      <c r="F15" s="27" t="s">
        <v>108</v>
      </c>
      <c r="G15" s="27">
        <v>2024</v>
      </c>
      <c r="H15" s="27" t="s">
        <v>32</v>
      </c>
      <c r="I15" s="29">
        <v>1</v>
      </c>
      <c r="J15" s="30">
        <v>220</v>
      </c>
      <c r="K15" s="29">
        <v>60</v>
      </c>
      <c r="L15" s="31">
        <v>42.82</v>
      </c>
      <c r="M15" s="32">
        <v>150.56</v>
      </c>
      <c r="N15" s="32">
        <v>76.400000000000006</v>
      </c>
      <c r="O15" s="32">
        <f t="shared" si="1"/>
        <v>107.74000000000001</v>
      </c>
      <c r="P15" s="33">
        <f t="shared" si="2"/>
        <v>23702.800000000003</v>
      </c>
      <c r="Q15" s="34">
        <f t="shared" si="0"/>
        <v>4584</v>
      </c>
    </row>
    <row r="16" spans="1:19" ht="26.4" x14ac:dyDescent="0.3">
      <c r="A16" s="25" t="s">
        <v>47</v>
      </c>
      <c r="B16" s="26"/>
      <c r="C16" s="27">
        <v>30040</v>
      </c>
      <c r="D16" s="27" t="s">
        <v>30</v>
      </c>
      <c r="E16" s="28" t="s">
        <v>48</v>
      </c>
      <c r="F16" s="27" t="s">
        <v>68</v>
      </c>
      <c r="G16" s="27">
        <v>2024</v>
      </c>
      <c r="H16" s="27" t="s">
        <v>32</v>
      </c>
      <c r="I16" s="29">
        <v>1</v>
      </c>
      <c r="J16" s="30">
        <v>220</v>
      </c>
      <c r="K16" s="29">
        <v>60</v>
      </c>
      <c r="L16" s="31">
        <v>202.88</v>
      </c>
      <c r="M16" s="32">
        <v>322.70999999999998</v>
      </c>
      <c r="N16" s="32">
        <v>73.59</v>
      </c>
      <c r="O16" s="32">
        <f t="shared" si="1"/>
        <v>119.82999999999998</v>
      </c>
      <c r="P16" s="33">
        <f t="shared" si="2"/>
        <v>26362.599999999995</v>
      </c>
      <c r="Q16" s="34">
        <f t="shared" si="0"/>
        <v>4415.4000000000005</v>
      </c>
    </row>
    <row r="17" spans="1:17" ht="26.4" x14ac:dyDescent="0.3">
      <c r="A17" s="25" t="s">
        <v>49</v>
      </c>
      <c r="B17" s="26"/>
      <c r="C17" s="27">
        <v>30158</v>
      </c>
      <c r="D17" s="27" t="s">
        <v>30</v>
      </c>
      <c r="E17" s="28" t="s">
        <v>50</v>
      </c>
      <c r="F17" s="27" t="s">
        <v>109</v>
      </c>
      <c r="G17" s="27">
        <v>2024</v>
      </c>
      <c r="H17" s="27" t="s">
        <v>32</v>
      </c>
      <c r="I17" s="29">
        <v>1</v>
      </c>
      <c r="J17" s="30">
        <v>220</v>
      </c>
      <c r="K17" s="29">
        <v>60</v>
      </c>
      <c r="L17" s="31">
        <v>63.13</v>
      </c>
      <c r="M17" s="32">
        <v>180.8</v>
      </c>
      <c r="N17" s="32">
        <v>82.35</v>
      </c>
      <c r="O17" s="32">
        <f t="shared" si="1"/>
        <v>117.67000000000002</v>
      </c>
      <c r="P17" s="33">
        <f t="shared" si="2"/>
        <v>25887.400000000005</v>
      </c>
      <c r="Q17" s="34">
        <f t="shared" si="0"/>
        <v>4941</v>
      </c>
    </row>
    <row r="18" spans="1:17" ht="26.4" x14ac:dyDescent="0.3">
      <c r="A18" s="25" t="s">
        <v>51</v>
      </c>
      <c r="B18" s="26"/>
      <c r="C18" s="27">
        <v>30058</v>
      </c>
      <c r="D18" s="27" t="s">
        <v>30</v>
      </c>
      <c r="E18" s="28" t="s">
        <v>52</v>
      </c>
      <c r="F18" s="27" t="s">
        <v>109</v>
      </c>
      <c r="G18" s="27">
        <v>2024</v>
      </c>
      <c r="H18" s="27" t="s">
        <v>32</v>
      </c>
      <c r="I18" s="29">
        <v>1</v>
      </c>
      <c r="J18" s="30">
        <v>220</v>
      </c>
      <c r="K18" s="29">
        <v>60</v>
      </c>
      <c r="L18" s="31">
        <v>63.13</v>
      </c>
      <c r="M18" s="32">
        <v>167.89</v>
      </c>
      <c r="N18" s="32">
        <v>75.16</v>
      </c>
      <c r="O18" s="32">
        <f t="shared" si="1"/>
        <v>104.75999999999999</v>
      </c>
      <c r="P18" s="33">
        <f t="shared" si="2"/>
        <v>23047.199999999997</v>
      </c>
      <c r="Q18" s="34">
        <f t="shared" si="0"/>
        <v>4509.5999999999995</v>
      </c>
    </row>
    <row r="19" spans="1:17" ht="26.4" x14ac:dyDescent="0.3">
      <c r="A19" s="25" t="s">
        <v>53</v>
      </c>
      <c r="B19" s="26"/>
      <c r="C19" s="27">
        <v>30057</v>
      </c>
      <c r="D19" s="27" t="s">
        <v>30</v>
      </c>
      <c r="E19" s="28" t="s">
        <v>54</v>
      </c>
      <c r="F19" s="27" t="s">
        <v>110</v>
      </c>
      <c r="G19" s="27">
        <v>2024</v>
      </c>
      <c r="H19" s="27" t="s">
        <v>32</v>
      </c>
      <c r="I19" s="29">
        <v>1</v>
      </c>
      <c r="J19" s="30">
        <v>220</v>
      </c>
      <c r="K19" s="29">
        <v>60</v>
      </c>
      <c r="L19" s="31">
        <v>87.13</v>
      </c>
      <c r="M19" s="32">
        <v>291.92</v>
      </c>
      <c r="N19" s="32">
        <v>130.44999999999999</v>
      </c>
      <c r="O19" s="32">
        <f t="shared" si="1"/>
        <v>204.79000000000002</v>
      </c>
      <c r="P19" s="33">
        <f t="shared" si="2"/>
        <v>45053.8</v>
      </c>
      <c r="Q19" s="34">
        <f t="shared" si="0"/>
        <v>7826.9999999999991</v>
      </c>
    </row>
    <row r="20" spans="1:17" ht="26.4" x14ac:dyDescent="0.3">
      <c r="A20" s="25" t="s">
        <v>55</v>
      </c>
      <c r="B20" s="35"/>
      <c r="C20" s="36">
        <v>30105</v>
      </c>
      <c r="D20" s="36" t="s">
        <v>30</v>
      </c>
      <c r="E20" s="37" t="s">
        <v>56</v>
      </c>
      <c r="F20" s="36" t="s">
        <v>68</v>
      </c>
      <c r="G20" s="27">
        <v>2024</v>
      </c>
      <c r="H20" s="36" t="s">
        <v>32</v>
      </c>
      <c r="I20" s="38">
        <v>1</v>
      </c>
      <c r="J20" s="39">
        <v>220</v>
      </c>
      <c r="K20" s="38">
        <v>60</v>
      </c>
      <c r="L20" s="40">
        <v>210.72</v>
      </c>
      <c r="M20" s="41">
        <v>363.13</v>
      </c>
      <c r="N20" s="41">
        <v>90.24</v>
      </c>
      <c r="O20" s="32">
        <f t="shared" si="1"/>
        <v>152.41</v>
      </c>
      <c r="P20" s="33">
        <f t="shared" si="2"/>
        <v>33530.199999999997</v>
      </c>
      <c r="Q20" s="34">
        <f t="shared" si="0"/>
        <v>5414.4</v>
      </c>
    </row>
    <row r="21" spans="1:17" ht="34.950000000000003" customHeight="1" x14ac:dyDescent="0.3">
      <c r="A21" s="76" t="s">
        <v>57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/>
      <c r="Q21" s="64">
        <f>(P9+Q9)*12</f>
        <v>6958408.8000000007</v>
      </c>
    </row>
    <row r="22" spans="1:17" ht="21" x14ac:dyDescent="0.3">
      <c r="A22" s="79" t="s">
        <v>58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1"/>
    </row>
    <row r="23" spans="1:17" ht="55.2" x14ac:dyDescent="0.3">
      <c r="A23" s="6" t="s">
        <v>13</v>
      </c>
      <c r="B23" s="7" t="s">
        <v>14</v>
      </c>
      <c r="C23" s="8" t="s">
        <v>14</v>
      </c>
      <c r="D23" s="8" t="s">
        <v>59</v>
      </c>
      <c r="E23" s="9" t="s">
        <v>16</v>
      </c>
      <c r="F23" s="9" t="s">
        <v>17</v>
      </c>
      <c r="G23" s="8" t="s">
        <v>18</v>
      </c>
      <c r="H23" s="8" t="s">
        <v>19</v>
      </c>
      <c r="I23" s="10" t="s">
        <v>60</v>
      </c>
      <c r="J23" s="11" t="s">
        <v>21</v>
      </c>
      <c r="K23" s="12" t="s">
        <v>22</v>
      </c>
      <c r="L23" s="13" t="s">
        <v>23</v>
      </c>
      <c r="M23" s="12" t="s">
        <v>24</v>
      </c>
      <c r="N23" s="12" t="s">
        <v>25</v>
      </c>
      <c r="O23" s="12" t="s">
        <v>111</v>
      </c>
      <c r="P23" s="12" t="str">
        <f>P8</f>
        <v>Valor Total H. Produtivas - Mês (DESC. VALOR COMB.)</v>
      </c>
      <c r="Q23" s="14" t="s">
        <v>27</v>
      </c>
    </row>
    <row r="24" spans="1:17" x14ac:dyDescent="0.3">
      <c r="A24" s="15">
        <v>2</v>
      </c>
      <c r="B24" s="16"/>
      <c r="C24" s="17"/>
      <c r="D24" s="17"/>
      <c r="E24" s="18"/>
      <c r="F24" s="17"/>
      <c r="G24" s="18"/>
      <c r="H24" s="18"/>
      <c r="I24" s="19"/>
      <c r="J24" s="20"/>
      <c r="K24" s="19"/>
      <c r="L24" s="22"/>
      <c r="M24" s="21"/>
      <c r="N24" s="21"/>
      <c r="O24" s="21"/>
      <c r="P24" s="23">
        <f>SUM(P25:P29)</f>
        <v>107654.8</v>
      </c>
      <c r="Q24" s="24">
        <f>SUM(Q25:Q28)</f>
        <v>19371.599999999999</v>
      </c>
    </row>
    <row r="25" spans="1:17" ht="39.6" x14ac:dyDescent="0.3">
      <c r="A25" s="25" t="s">
        <v>61</v>
      </c>
      <c r="B25" s="26"/>
      <c r="C25" s="27">
        <v>31062</v>
      </c>
      <c r="D25" s="27" t="s">
        <v>30</v>
      </c>
      <c r="E25" s="28" t="s">
        <v>62</v>
      </c>
      <c r="F25" s="27" t="s">
        <v>70</v>
      </c>
      <c r="G25" s="27">
        <v>2024</v>
      </c>
      <c r="H25" s="27" t="s">
        <v>32</v>
      </c>
      <c r="I25" s="29">
        <v>1</v>
      </c>
      <c r="J25" s="30">
        <v>220</v>
      </c>
      <c r="K25" s="29">
        <v>60</v>
      </c>
      <c r="L25" s="31">
        <v>146.77000000000001</v>
      </c>
      <c r="M25" s="32">
        <v>297.38</v>
      </c>
      <c r="N25" s="32">
        <v>103.71</v>
      </c>
      <c r="O25" s="32">
        <f>M25-L25</f>
        <v>150.60999999999999</v>
      </c>
      <c r="P25" s="33">
        <f>(I25*J25)*(O25)</f>
        <v>33134.199999999997</v>
      </c>
      <c r="Q25" s="34">
        <f>I25*K25*N25</f>
        <v>6222.5999999999995</v>
      </c>
    </row>
    <row r="26" spans="1:17" ht="26.4" x14ac:dyDescent="0.3">
      <c r="A26" s="25" t="s">
        <v>63</v>
      </c>
      <c r="B26" s="26"/>
      <c r="C26" s="27">
        <v>30008</v>
      </c>
      <c r="D26" s="27" t="s">
        <v>30</v>
      </c>
      <c r="E26" s="28" t="s">
        <v>46</v>
      </c>
      <c r="F26" s="27" t="s">
        <v>108</v>
      </c>
      <c r="G26" s="27">
        <v>2024</v>
      </c>
      <c r="H26" s="27" t="s">
        <v>32</v>
      </c>
      <c r="I26" s="29">
        <v>1</v>
      </c>
      <c r="J26" s="30">
        <v>220</v>
      </c>
      <c r="K26" s="29">
        <v>60</v>
      </c>
      <c r="L26" s="31">
        <v>42.82</v>
      </c>
      <c r="M26" s="32">
        <v>150.56</v>
      </c>
      <c r="N26" s="32">
        <v>76.400000000000006</v>
      </c>
      <c r="O26" s="32">
        <f t="shared" ref="O26:O28" si="3">M26-L26</f>
        <v>107.74000000000001</v>
      </c>
      <c r="P26" s="33">
        <f t="shared" ref="P26:P28" si="4">(I26*J26)*(O26)</f>
        <v>23702.800000000003</v>
      </c>
      <c r="Q26" s="34">
        <f>I26*K26*N26</f>
        <v>4584</v>
      </c>
    </row>
    <row r="27" spans="1:17" ht="26.4" x14ac:dyDescent="0.3">
      <c r="A27" s="25" t="s">
        <v>64</v>
      </c>
      <c r="B27" s="26" t="s">
        <v>37</v>
      </c>
      <c r="C27" s="27">
        <v>30037</v>
      </c>
      <c r="D27" s="27" t="s">
        <v>30</v>
      </c>
      <c r="E27" s="28" t="s">
        <v>38</v>
      </c>
      <c r="F27" s="27" t="s">
        <v>107</v>
      </c>
      <c r="G27" s="27">
        <v>2024</v>
      </c>
      <c r="H27" s="27" t="s">
        <v>32</v>
      </c>
      <c r="I27" s="29">
        <v>1</v>
      </c>
      <c r="J27" s="30">
        <v>220</v>
      </c>
      <c r="K27" s="29">
        <v>60</v>
      </c>
      <c r="L27" s="31">
        <v>166.99</v>
      </c>
      <c r="M27" s="32">
        <v>303.18</v>
      </c>
      <c r="N27" s="32">
        <v>81.95</v>
      </c>
      <c r="O27" s="32">
        <f t="shared" si="3"/>
        <v>136.19</v>
      </c>
      <c r="P27" s="33">
        <f t="shared" si="4"/>
        <v>29961.8</v>
      </c>
      <c r="Q27" s="34">
        <f>I27*K27*N27</f>
        <v>4917</v>
      </c>
    </row>
    <row r="28" spans="1:17" ht="26.4" x14ac:dyDescent="0.3">
      <c r="A28" s="25" t="s">
        <v>65</v>
      </c>
      <c r="B28" s="26" t="s">
        <v>40</v>
      </c>
      <c r="C28" s="27">
        <v>30036</v>
      </c>
      <c r="D28" s="27" t="s">
        <v>30</v>
      </c>
      <c r="E28" s="28" t="s">
        <v>41</v>
      </c>
      <c r="F28" s="27" t="s">
        <v>81</v>
      </c>
      <c r="G28" s="27">
        <v>2024</v>
      </c>
      <c r="H28" s="27" t="s">
        <v>32</v>
      </c>
      <c r="I28" s="29">
        <v>1</v>
      </c>
      <c r="J28" s="30">
        <v>220</v>
      </c>
      <c r="K28" s="29">
        <v>60</v>
      </c>
      <c r="L28" s="31">
        <v>77.239999999999995</v>
      </c>
      <c r="M28" s="32">
        <v>172.04</v>
      </c>
      <c r="N28" s="32">
        <v>60.8</v>
      </c>
      <c r="O28" s="32">
        <f t="shared" si="3"/>
        <v>94.8</v>
      </c>
      <c r="P28" s="33">
        <f t="shared" si="4"/>
        <v>20856</v>
      </c>
      <c r="Q28" s="34">
        <f>I28*K28*N28</f>
        <v>3648</v>
      </c>
    </row>
    <row r="29" spans="1:17" ht="34.950000000000003" customHeight="1" x14ac:dyDescent="0.3">
      <c r="A29" s="76" t="s">
        <v>57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8"/>
      <c r="Q29" s="64">
        <f>(P24+Q24)*12</f>
        <v>1524316.7999999998</v>
      </c>
    </row>
    <row r="30" spans="1:17" ht="21" x14ac:dyDescent="0.3">
      <c r="A30" s="79" t="s">
        <v>66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1"/>
    </row>
    <row r="31" spans="1:17" ht="55.2" x14ac:dyDescent="0.3">
      <c r="A31" s="6" t="s">
        <v>13</v>
      </c>
      <c r="B31" s="7" t="s">
        <v>14</v>
      </c>
      <c r="C31" s="8" t="s">
        <v>14</v>
      </c>
      <c r="D31" s="8" t="s">
        <v>59</v>
      </c>
      <c r="E31" s="9" t="s">
        <v>16</v>
      </c>
      <c r="F31" s="9" t="s">
        <v>17</v>
      </c>
      <c r="G31" s="8" t="s">
        <v>18</v>
      </c>
      <c r="H31" s="8" t="s">
        <v>19</v>
      </c>
      <c r="I31" s="10" t="s">
        <v>60</v>
      </c>
      <c r="J31" s="11" t="s">
        <v>21</v>
      </c>
      <c r="K31" s="12" t="s">
        <v>22</v>
      </c>
      <c r="L31" s="13" t="s">
        <v>23</v>
      </c>
      <c r="M31" s="12" t="s">
        <v>24</v>
      </c>
      <c r="N31" s="12" t="s">
        <v>25</v>
      </c>
      <c r="O31" s="12" t="s">
        <v>111</v>
      </c>
      <c r="P31" s="12" t="str">
        <f>P23</f>
        <v>Valor Total H. Produtivas - Mês (DESC. VALOR COMB.)</v>
      </c>
      <c r="Q31" s="14" t="s">
        <v>27</v>
      </c>
    </row>
    <row r="32" spans="1:17" x14ac:dyDescent="0.3">
      <c r="A32" s="15">
        <v>3</v>
      </c>
      <c r="B32" s="16"/>
      <c r="C32" s="17"/>
      <c r="D32" s="17"/>
      <c r="E32" s="18"/>
      <c r="F32" s="17"/>
      <c r="G32" s="18"/>
      <c r="H32" s="18"/>
      <c r="I32" s="19"/>
      <c r="J32" s="20"/>
      <c r="K32" s="19"/>
      <c r="L32" s="22"/>
      <c r="M32" s="21"/>
      <c r="N32" s="21">
        <f>N33+N34+N35</f>
        <v>172.22000000000003</v>
      </c>
      <c r="O32" s="21"/>
      <c r="P32" s="23">
        <f>SUM(P33:P36)</f>
        <v>148433.99999999997</v>
      </c>
      <c r="Q32" s="24">
        <f>SUM(Q33:Q35)</f>
        <v>27015.599999999999</v>
      </c>
    </row>
    <row r="33" spans="1:17" ht="26.4" x14ac:dyDescent="0.3">
      <c r="A33" s="25" t="s">
        <v>67</v>
      </c>
      <c r="B33" s="26" t="s">
        <v>43</v>
      </c>
      <c r="C33" s="27">
        <v>30035</v>
      </c>
      <c r="D33" s="27" t="s">
        <v>30</v>
      </c>
      <c r="E33" s="28" t="s">
        <v>44</v>
      </c>
      <c r="F33" s="27" t="s">
        <v>68</v>
      </c>
      <c r="G33" s="27">
        <v>2024</v>
      </c>
      <c r="H33" s="27" t="s">
        <v>32</v>
      </c>
      <c r="I33" s="29">
        <v>2</v>
      </c>
      <c r="J33" s="30">
        <v>220</v>
      </c>
      <c r="K33" s="29">
        <v>60</v>
      </c>
      <c r="L33" s="31">
        <v>149.49</v>
      </c>
      <c r="M33" s="32">
        <v>255.24</v>
      </c>
      <c r="N33" s="32">
        <v>66.400000000000006</v>
      </c>
      <c r="O33" s="32">
        <f>M33-L33</f>
        <v>105.75</v>
      </c>
      <c r="P33" s="33">
        <f>(I33*J33)*(O33)</f>
        <v>46530</v>
      </c>
      <c r="Q33" s="34">
        <f>I33*K33*N33</f>
        <v>7968.0000000000009</v>
      </c>
    </row>
    <row r="34" spans="1:17" ht="39.6" x14ac:dyDescent="0.3">
      <c r="A34" s="25" t="s">
        <v>69</v>
      </c>
      <c r="B34" s="26"/>
      <c r="C34" s="27">
        <v>31062</v>
      </c>
      <c r="D34" s="27" t="s">
        <v>30</v>
      </c>
      <c r="E34" s="28" t="s">
        <v>62</v>
      </c>
      <c r="F34" s="27" t="s">
        <v>70</v>
      </c>
      <c r="G34" s="27">
        <v>2024</v>
      </c>
      <c r="H34" s="27" t="s">
        <v>32</v>
      </c>
      <c r="I34" s="29">
        <v>3</v>
      </c>
      <c r="J34" s="30">
        <v>220</v>
      </c>
      <c r="K34" s="29">
        <v>60</v>
      </c>
      <c r="L34" s="31">
        <v>146.77000000000001</v>
      </c>
      <c r="M34" s="32">
        <v>297.38</v>
      </c>
      <c r="N34" s="32">
        <v>103.71</v>
      </c>
      <c r="O34" s="32">
        <f t="shared" ref="O34:O35" si="5">M34-L34</f>
        <v>150.60999999999999</v>
      </c>
      <c r="P34" s="33">
        <f t="shared" ref="P34:P35" si="6">(I34*J34)*(O34)</f>
        <v>99402.599999999991</v>
      </c>
      <c r="Q34" s="34">
        <f>I34*K34*N34</f>
        <v>18667.8</v>
      </c>
    </row>
    <row r="35" spans="1:17" ht="26.4" x14ac:dyDescent="0.3">
      <c r="A35" s="25" t="s">
        <v>71</v>
      </c>
      <c r="B35" s="26"/>
      <c r="C35" s="27" t="s">
        <v>72</v>
      </c>
      <c r="D35" s="27" t="s">
        <v>73</v>
      </c>
      <c r="E35" s="28" t="s">
        <v>74</v>
      </c>
      <c r="F35" s="27" t="s">
        <v>75</v>
      </c>
      <c r="G35" s="27">
        <v>2024</v>
      </c>
      <c r="H35" s="27" t="s">
        <v>32</v>
      </c>
      <c r="I35" s="29">
        <v>3</v>
      </c>
      <c r="J35" s="30">
        <v>220</v>
      </c>
      <c r="K35" s="29">
        <v>60</v>
      </c>
      <c r="L35" s="31">
        <v>0</v>
      </c>
      <c r="M35" s="32">
        <v>3.79</v>
      </c>
      <c r="N35" s="32">
        <v>2.11</v>
      </c>
      <c r="O35" s="32">
        <f t="shared" si="5"/>
        <v>3.79</v>
      </c>
      <c r="P35" s="33">
        <f t="shared" si="6"/>
        <v>2501.4</v>
      </c>
      <c r="Q35" s="34">
        <f>I35*K35*N35</f>
        <v>379.79999999999995</v>
      </c>
    </row>
    <row r="36" spans="1:17" ht="34.950000000000003" customHeight="1" x14ac:dyDescent="0.3">
      <c r="A36" s="76" t="s">
        <v>57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8"/>
      <c r="Q36" s="64">
        <f>(P32+Q32)*12</f>
        <v>2105395.1999999997</v>
      </c>
    </row>
    <row r="37" spans="1:17" ht="21" x14ac:dyDescent="0.3">
      <c r="A37" s="79" t="s">
        <v>76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1"/>
    </row>
    <row r="38" spans="1:17" ht="55.2" x14ac:dyDescent="0.3">
      <c r="A38" s="6" t="s">
        <v>13</v>
      </c>
      <c r="B38" s="7" t="s">
        <v>14</v>
      </c>
      <c r="C38" s="8" t="s">
        <v>14</v>
      </c>
      <c r="D38" s="8" t="s">
        <v>59</v>
      </c>
      <c r="E38" s="9" t="s">
        <v>16</v>
      </c>
      <c r="F38" s="9" t="s">
        <v>17</v>
      </c>
      <c r="G38" s="8" t="s">
        <v>18</v>
      </c>
      <c r="H38" s="8" t="s">
        <v>19</v>
      </c>
      <c r="I38" s="10" t="s">
        <v>60</v>
      </c>
      <c r="J38" s="11" t="s">
        <v>21</v>
      </c>
      <c r="K38" s="12" t="s">
        <v>22</v>
      </c>
      <c r="L38" s="13" t="s">
        <v>23</v>
      </c>
      <c r="M38" s="12" t="s">
        <v>24</v>
      </c>
      <c r="N38" s="12" t="s">
        <v>25</v>
      </c>
      <c r="O38" s="12" t="s">
        <v>111</v>
      </c>
      <c r="P38" s="12" t="str">
        <f>P8</f>
        <v>Valor Total H. Produtivas - Mês (DESC. VALOR COMB.)</v>
      </c>
      <c r="Q38" s="14" t="s">
        <v>27</v>
      </c>
    </row>
    <row r="39" spans="1:17" x14ac:dyDescent="0.3">
      <c r="A39" s="15">
        <v>4</v>
      </c>
      <c r="B39" s="16"/>
      <c r="C39" s="17"/>
      <c r="D39" s="17"/>
      <c r="E39" s="18"/>
      <c r="F39" s="17"/>
      <c r="G39" s="18"/>
      <c r="H39" s="18"/>
      <c r="I39" s="19"/>
      <c r="J39" s="20"/>
      <c r="K39" s="21"/>
      <c r="L39" s="22"/>
      <c r="M39" s="21"/>
      <c r="N39" s="21"/>
      <c r="O39" s="21"/>
      <c r="P39" s="23">
        <f>SUM(P40:P48)</f>
        <v>360784.60000000003</v>
      </c>
      <c r="Q39" s="24">
        <f>SUM(Q40:Q47)</f>
        <v>58131.600000000006</v>
      </c>
    </row>
    <row r="40" spans="1:17" ht="26.4" x14ac:dyDescent="0.3">
      <c r="A40" s="25" t="s">
        <v>77</v>
      </c>
      <c r="B40" s="26" t="s">
        <v>34</v>
      </c>
      <c r="C40" s="27">
        <v>30010</v>
      </c>
      <c r="D40" s="27" t="s">
        <v>30</v>
      </c>
      <c r="E40" s="28" t="s">
        <v>35</v>
      </c>
      <c r="F40" s="27" t="s">
        <v>78</v>
      </c>
      <c r="G40" s="27">
        <v>2024</v>
      </c>
      <c r="H40" s="27" t="s">
        <v>32</v>
      </c>
      <c r="I40" s="29">
        <v>1</v>
      </c>
      <c r="J40" s="30">
        <v>220</v>
      </c>
      <c r="K40" s="29">
        <v>60</v>
      </c>
      <c r="L40" s="31">
        <v>51.34</v>
      </c>
      <c r="M40" s="32">
        <v>243.31</v>
      </c>
      <c r="N40" s="32">
        <v>123.31</v>
      </c>
      <c r="O40" s="32">
        <f>M40-L40</f>
        <v>191.97</v>
      </c>
      <c r="P40" s="33">
        <f>(I40*J40)*(O40)</f>
        <v>42233.4</v>
      </c>
      <c r="Q40" s="34">
        <f t="shared" ref="Q40:Q46" si="7">I40*K40*N40</f>
        <v>7398.6</v>
      </c>
    </row>
    <row r="41" spans="1:17" ht="26.4" x14ac:dyDescent="0.3">
      <c r="A41" s="25" t="s">
        <v>79</v>
      </c>
      <c r="B41" s="26" t="s">
        <v>37</v>
      </c>
      <c r="C41" s="27">
        <v>30037</v>
      </c>
      <c r="D41" s="27" t="s">
        <v>30</v>
      </c>
      <c r="E41" s="28" t="s">
        <v>38</v>
      </c>
      <c r="F41" s="27" t="s">
        <v>107</v>
      </c>
      <c r="G41" s="27">
        <v>2024</v>
      </c>
      <c r="H41" s="27" t="s">
        <v>32</v>
      </c>
      <c r="I41" s="29">
        <v>5</v>
      </c>
      <c r="J41" s="30">
        <v>220</v>
      </c>
      <c r="K41" s="29">
        <v>60</v>
      </c>
      <c r="L41" s="31">
        <v>166.99</v>
      </c>
      <c r="M41" s="32">
        <v>303.18</v>
      </c>
      <c r="N41" s="32">
        <v>81.95</v>
      </c>
      <c r="O41" s="32">
        <f t="shared" ref="O41:O47" si="8">M41-L41</f>
        <v>136.19</v>
      </c>
      <c r="P41" s="33">
        <f t="shared" ref="P41:P47" si="9">(I41*J41)*(O41)</f>
        <v>149809</v>
      </c>
      <c r="Q41" s="34">
        <f t="shared" si="7"/>
        <v>24585</v>
      </c>
    </row>
    <row r="42" spans="1:17" ht="26.4" x14ac:dyDescent="0.3">
      <c r="A42" s="25" t="s">
        <v>80</v>
      </c>
      <c r="B42" s="26" t="s">
        <v>40</v>
      </c>
      <c r="C42" s="27">
        <v>30036</v>
      </c>
      <c r="D42" s="27" t="s">
        <v>30</v>
      </c>
      <c r="E42" s="28" t="s">
        <v>41</v>
      </c>
      <c r="F42" s="27" t="s">
        <v>81</v>
      </c>
      <c r="G42" s="27">
        <v>2024</v>
      </c>
      <c r="H42" s="27" t="s">
        <v>32</v>
      </c>
      <c r="I42" s="29">
        <v>2</v>
      </c>
      <c r="J42" s="30">
        <v>220</v>
      </c>
      <c r="K42" s="29">
        <v>60</v>
      </c>
      <c r="L42" s="31">
        <v>77.239999999999995</v>
      </c>
      <c r="M42" s="32">
        <v>172.04</v>
      </c>
      <c r="N42" s="32">
        <v>60.8</v>
      </c>
      <c r="O42" s="32">
        <f t="shared" si="8"/>
        <v>94.8</v>
      </c>
      <c r="P42" s="33">
        <f t="shared" si="9"/>
        <v>41712</v>
      </c>
      <c r="Q42" s="34">
        <f t="shared" si="7"/>
        <v>7296</v>
      </c>
    </row>
    <row r="43" spans="1:17" ht="26.4" x14ac:dyDescent="0.3">
      <c r="A43" s="25" t="s">
        <v>82</v>
      </c>
      <c r="B43" s="26"/>
      <c r="C43" s="27">
        <v>30040</v>
      </c>
      <c r="D43" s="27" t="s">
        <v>30</v>
      </c>
      <c r="E43" s="28" t="s">
        <v>48</v>
      </c>
      <c r="F43" s="27" t="s">
        <v>68</v>
      </c>
      <c r="G43" s="27">
        <v>2024</v>
      </c>
      <c r="H43" s="27" t="s">
        <v>32</v>
      </c>
      <c r="I43" s="29">
        <v>1</v>
      </c>
      <c r="J43" s="30">
        <v>220</v>
      </c>
      <c r="K43" s="29">
        <v>60</v>
      </c>
      <c r="L43" s="31">
        <v>202.88</v>
      </c>
      <c r="M43" s="32">
        <v>322.70999999999998</v>
      </c>
      <c r="N43" s="32">
        <v>73.59</v>
      </c>
      <c r="O43" s="32">
        <f t="shared" si="8"/>
        <v>119.82999999999998</v>
      </c>
      <c r="P43" s="33">
        <f t="shared" si="9"/>
        <v>26362.599999999995</v>
      </c>
      <c r="Q43" s="34">
        <f t="shared" si="7"/>
        <v>4415.4000000000005</v>
      </c>
    </row>
    <row r="44" spans="1:17" ht="26.4" x14ac:dyDescent="0.3">
      <c r="A44" s="25" t="s">
        <v>83</v>
      </c>
      <c r="B44" s="26"/>
      <c r="C44" s="27">
        <v>30012</v>
      </c>
      <c r="D44" s="27" t="s">
        <v>30</v>
      </c>
      <c r="E44" s="28" t="s">
        <v>84</v>
      </c>
      <c r="F44" s="27" t="s">
        <v>85</v>
      </c>
      <c r="G44" s="27">
        <v>2024</v>
      </c>
      <c r="H44" s="27" t="s">
        <v>32</v>
      </c>
      <c r="I44" s="29">
        <v>1</v>
      </c>
      <c r="J44" s="30">
        <v>220</v>
      </c>
      <c r="K44" s="29">
        <v>60</v>
      </c>
      <c r="L44" s="31">
        <v>125.75</v>
      </c>
      <c r="M44" s="32">
        <v>301.87</v>
      </c>
      <c r="N44" s="32">
        <v>114.63</v>
      </c>
      <c r="O44" s="32">
        <f t="shared" si="8"/>
        <v>176.12</v>
      </c>
      <c r="P44" s="33">
        <f t="shared" si="9"/>
        <v>38746.400000000001</v>
      </c>
      <c r="Q44" s="34">
        <f t="shared" si="7"/>
        <v>6877.7999999999993</v>
      </c>
    </row>
    <row r="45" spans="1:17" ht="26.4" x14ac:dyDescent="0.3">
      <c r="A45" s="25" t="s">
        <v>86</v>
      </c>
      <c r="B45" s="35"/>
      <c r="C45" s="36">
        <v>30015</v>
      </c>
      <c r="D45" s="36" t="s">
        <v>30</v>
      </c>
      <c r="E45" s="37" t="s">
        <v>87</v>
      </c>
      <c r="F45" s="36" t="s">
        <v>88</v>
      </c>
      <c r="G45" s="27">
        <v>2024</v>
      </c>
      <c r="H45" s="36" t="s">
        <v>32</v>
      </c>
      <c r="I45" s="38">
        <v>1</v>
      </c>
      <c r="J45" s="30">
        <v>220</v>
      </c>
      <c r="K45" s="38">
        <v>60</v>
      </c>
      <c r="L45" s="40">
        <v>62.76</v>
      </c>
      <c r="M45" s="41">
        <v>259.22000000000003</v>
      </c>
      <c r="N45" s="41">
        <v>125.98</v>
      </c>
      <c r="O45" s="32">
        <f t="shared" si="8"/>
        <v>196.46000000000004</v>
      </c>
      <c r="P45" s="33">
        <f t="shared" si="9"/>
        <v>43221.200000000012</v>
      </c>
      <c r="Q45" s="34">
        <f t="shared" si="7"/>
        <v>7558.8</v>
      </c>
    </row>
    <row r="46" spans="1:17" ht="26.4" x14ac:dyDescent="0.3">
      <c r="A46" s="25" t="s">
        <v>89</v>
      </c>
      <c r="B46" s="35"/>
      <c r="C46" s="36">
        <v>1</v>
      </c>
      <c r="D46" s="36" t="s">
        <v>90</v>
      </c>
      <c r="E46" s="37" t="s">
        <v>91</v>
      </c>
      <c r="F46" s="36" t="s">
        <v>92</v>
      </c>
      <c r="G46" s="27">
        <v>2024</v>
      </c>
      <c r="H46" s="36" t="s">
        <v>93</v>
      </c>
      <c r="I46" s="38">
        <v>2</v>
      </c>
      <c r="J46" s="30">
        <v>220</v>
      </c>
      <c r="K46" s="38">
        <v>0</v>
      </c>
      <c r="L46" s="40">
        <v>0</v>
      </c>
      <c r="M46" s="41">
        <v>30</v>
      </c>
      <c r="N46" s="41">
        <v>0</v>
      </c>
      <c r="O46" s="32">
        <f t="shared" si="8"/>
        <v>30</v>
      </c>
      <c r="P46" s="33">
        <f t="shared" si="9"/>
        <v>13200</v>
      </c>
      <c r="Q46" s="34">
        <f t="shared" si="7"/>
        <v>0</v>
      </c>
    </row>
    <row r="47" spans="1:17" ht="26.4" x14ac:dyDescent="0.3">
      <c r="A47" s="25" t="s">
        <v>94</v>
      </c>
      <c r="B47" s="35"/>
      <c r="C47" s="36">
        <v>2</v>
      </c>
      <c r="D47" s="36" t="s">
        <v>90</v>
      </c>
      <c r="E47" s="37" t="s">
        <v>95</v>
      </c>
      <c r="F47" s="36" t="s">
        <v>96</v>
      </c>
      <c r="G47" s="36">
        <v>2024</v>
      </c>
      <c r="H47" s="36" t="s">
        <v>97</v>
      </c>
      <c r="I47" s="38">
        <v>1</v>
      </c>
      <c r="J47" s="30">
        <v>220</v>
      </c>
      <c r="K47" s="38">
        <v>0</v>
      </c>
      <c r="L47" s="40">
        <v>0</v>
      </c>
      <c r="M47" s="41">
        <v>25</v>
      </c>
      <c r="N47" s="41">
        <v>0</v>
      </c>
      <c r="O47" s="32">
        <f t="shared" si="8"/>
        <v>25</v>
      </c>
      <c r="P47" s="33">
        <f t="shared" si="9"/>
        <v>5500</v>
      </c>
      <c r="Q47" s="34">
        <v>0</v>
      </c>
    </row>
    <row r="48" spans="1:17" ht="34.950000000000003" customHeight="1" x14ac:dyDescent="0.3">
      <c r="A48" s="76" t="s">
        <v>57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8"/>
      <c r="Q48" s="64">
        <f>(P39+Q39)*12</f>
        <v>5026994.4000000004</v>
      </c>
    </row>
    <row r="49" spans="1:17" ht="21" x14ac:dyDescent="0.3">
      <c r="A49" s="79" t="s">
        <v>98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1"/>
    </row>
    <row r="50" spans="1:17" ht="55.2" x14ac:dyDescent="0.3">
      <c r="A50" s="6" t="s">
        <v>13</v>
      </c>
      <c r="B50" s="7" t="s">
        <v>14</v>
      </c>
      <c r="C50" s="8" t="s">
        <v>14</v>
      </c>
      <c r="D50" s="8" t="s">
        <v>59</v>
      </c>
      <c r="E50" s="9" t="s">
        <v>16</v>
      </c>
      <c r="F50" s="9" t="s">
        <v>17</v>
      </c>
      <c r="G50" s="8" t="s">
        <v>18</v>
      </c>
      <c r="H50" s="8" t="s">
        <v>19</v>
      </c>
      <c r="I50" s="10" t="s">
        <v>60</v>
      </c>
      <c r="J50" s="11" t="s">
        <v>21</v>
      </c>
      <c r="K50" s="12" t="s">
        <v>22</v>
      </c>
      <c r="L50" s="13" t="s">
        <v>23</v>
      </c>
      <c r="M50" s="12" t="s">
        <v>24</v>
      </c>
      <c r="N50" s="12" t="s">
        <v>25</v>
      </c>
      <c r="O50" s="12" t="s">
        <v>111</v>
      </c>
      <c r="P50" s="12" t="str">
        <f>P23</f>
        <v>Valor Total H. Produtivas - Mês (DESC. VALOR COMB.)</v>
      </c>
      <c r="Q50" s="14" t="s">
        <v>27</v>
      </c>
    </row>
    <row r="51" spans="1:17" x14ac:dyDescent="0.3">
      <c r="A51" s="15">
        <v>5</v>
      </c>
      <c r="B51" s="16"/>
      <c r="C51" s="17"/>
      <c r="D51" s="17"/>
      <c r="E51" s="18"/>
      <c r="F51" s="17"/>
      <c r="G51" s="18"/>
      <c r="H51" s="18"/>
      <c r="I51" s="19"/>
      <c r="J51" s="20"/>
      <c r="K51" s="21"/>
      <c r="L51" s="22"/>
      <c r="M51" s="21"/>
      <c r="N51" s="21"/>
      <c r="O51" s="21"/>
      <c r="P51" s="23">
        <f>SUM(P52:P55)</f>
        <v>93568.2</v>
      </c>
      <c r="Q51" s="24">
        <f>SUM(Q52:Q54)</f>
        <v>16031.400000000001</v>
      </c>
    </row>
    <row r="52" spans="1:17" ht="26.4" x14ac:dyDescent="0.3">
      <c r="A52" s="27" t="s">
        <v>99</v>
      </c>
      <c r="B52" s="27" t="s">
        <v>30</v>
      </c>
      <c r="C52" s="27">
        <v>30035</v>
      </c>
      <c r="D52" s="27" t="s">
        <v>30</v>
      </c>
      <c r="E52" s="28" t="s">
        <v>44</v>
      </c>
      <c r="F52" s="27" t="s">
        <v>68</v>
      </c>
      <c r="G52" s="27">
        <v>2024</v>
      </c>
      <c r="H52" s="27" t="s">
        <v>32</v>
      </c>
      <c r="I52" s="29">
        <v>2</v>
      </c>
      <c r="J52" s="30">
        <v>220</v>
      </c>
      <c r="K52" s="29">
        <v>60</v>
      </c>
      <c r="L52" s="31">
        <v>149.9</v>
      </c>
      <c r="M52" s="32">
        <v>255.24</v>
      </c>
      <c r="N52" s="32">
        <v>66.400000000000006</v>
      </c>
      <c r="O52" s="32">
        <f>M52-L52</f>
        <v>105.34</v>
      </c>
      <c r="P52" s="33">
        <f>(I52*J52)*(O52)</f>
        <v>46349.599999999999</v>
      </c>
      <c r="Q52" s="34">
        <f>I52*K52*N52</f>
        <v>7968.0000000000009</v>
      </c>
    </row>
    <row r="53" spans="1:17" ht="26.4" x14ac:dyDescent="0.3">
      <c r="A53" s="27" t="s">
        <v>100</v>
      </c>
      <c r="B53" s="27" t="s">
        <v>30</v>
      </c>
      <c r="C53" s="27">
        <v>30036</v>
      </c>
      <c r="D53" s="27" t="s">
        <v>30</v>
      </c>
      <c r="E53" s="28" t="s">
        <v>41</v>
      </c>
      <c r="F53" s="27" t="s">
        <v>81</v>
      </c>
      <c r="G53" s="27">
        <v>2024</v>
      </c>
      <c r="H53" s="27" t="s">
        <v>32</v>
      </c>
      <c r="I53" s="29">
        <v>1</v>
      </c>
      <c r="J53" s="30">
        <v>220</v>
      </c>
      <c r="K53" s="29">
        <v>60</v>
      </c>
      <c r="L53" s="31">
        <v>77.239999999999995</v>
      </c>
      <c r="M53" s="32">
        <v>172.04</v>
      </c>
      <c r="N53" s="32">
        <v>60.8</v>
      </c>
      <c r="O53" s="32">
        <f t="shared" ref="O53:O54" si="10">M53-L53</f>
        <v>94.8</v>
      </c>
      <c r="P53" s="33">
        <f t="shared" ref="P53:P54" si="11">(I53*J53)*(O53)</f>
        <v>20856</v>
      </c>
      <c r="Q53" s="34">
        <f t="shared" ref="Q53:Q54" si="12">I53*K53*N53</f>
        <v>3648</v>
      </c>
    </row>
    <row r="54" spans="1:17" ht="26.4" x14ac:dyDescent="0.3">
      <c r="A54" s="27" t="s">
        <v>101</v>
      </c>
      <c r="B54" s="27" t="s">
        <v>30</v>
      </c>
      <c r="C54" s="27">
        <v>30040</v>
      </c>
      <c r="D54" s="27" t="s">
        <v>30</v>
      </c>
      <c r="E54" s="28" t="s">
        <v>48</v>
      </c>
      <c r="F54" s="27" t="s">
        <v>68</v>
      </c>
      <c r="G54" s="27">
        <v>2024</v>
      </c>
      <c r="H54" s="27" t="s">
        <v>32</v>
      </c>
      <c r="I54" s="29">
        <v>1</v>
      </c>
      <c r="J54" s="30">
        <v>220</v>
      </c>
      <c r="K54" s="29">
        <v>60</v>
      </c>
      <c r="L54" s="31">
        <v>202.88</v>
      </c>
      <c r="M54" s="32">
        <v>322.70999999999998</v>
      </c>
      <c r="N54" s="32">
        <v>73.59</v>
      </c>
      <c r="O54" s="32">
        <f t="shared" si="10"/>
        <v>119.82999999999998</v>
      </c>
      <c r="P54" s="33">
        <f t="shared" si="11"/>
        <v>26362.599999999995</v>
      </c>
      <c r="Q54" s="34">
        <f t="shared" si="12"/>
        <v>4415.4000000000005</v>
      </c>
    </row>
    <row r="55" spans="1:17" ht="34.950000000000003" customHeight="1" x14ac:dyDescent="0.3">
      <c r="A55" s="76" t="s">
        <v>57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8"/>
      <c r="Q55" s="64">
        <f>(P51+Q51)*12</f>
        <v>1315195.2000000002</v>
      </c>
    </row>
    <row r="56" spans="1:17" x14ac:dyDescent="0.3">
      <c r="A56" s="42"/>
      <c r="B56" s="43"/>
      <c r="C56" s="44"/>
      <c r="D56" s="44"/>
      <c r="E56" s="45"/>
      <c r="F56" s="45"/>
      <c r="G56" s="46"/>
      <c r="H56" s="46"/>
      <c r="I56" s="47"/>
      <c r="J56" s="48"/>
      <c r="K56" s="49"/>
      <c r="L56" s="50"/>
      <c r="M56" s="49"/>
      <c r="N56" s="49"/>
      <c r="O56" s="53"/>
      <c r="P56" s="51"/>
      <c r="Q56" s="52"/>
    </row>
    <row r="57" spans="1:17" x14ac:dyDescent="0.3">
      <c r="A57" s="42"/>
      <c r="B57" s="43"/>
      <c r="C57" s="44"/>
      <c r="D57" s="44"/>
      <c r="E57" s="45"/>
      <c r="F57" s="45"/>
      <c r="G57" s="46"/>
      <c r="H57" s="46"/>
      <c r="I57" s="47"/>
      <c r="J57" s="48"/>
      <c r="K57" s="49"/>
      <c r="L57" s="50"/>
      <c r="M57" s="49"/>
      <c r="N57" s="49"/>
      <c r="O57" s="53"/>
      <c r="P57" s="51"/>
      <c r="Q57" s="52"/>
    </row>
    <row r="58" spans="1:17" x14ac:dyDescent="0.3">
      <c r="A58" s="42"/>
      <c r="B58" s="43"/>
      <c r="C58" s="44"/>
      <c r="D58" s="44"/>
      <c r="E58" s="45"/>
      <c r="F58" s="45"/>
      <c r="G58" s="46"/>
      <c r="H58" s="46"/>
      <c r="I58" s="47"/>
      <c r="J58" s="48"/>
      <c r="K58" s="49"/>
      <c r="L58" s="50"/>
      <c r="M58" s="49"/>
      <c r="N58" s="49"/>
      <c r="O58" s="53"/>
      <c r="P58" s="51"/>
      <c r="Q58" s="52"/>
    </row>
    <row r="59" spans="1:17" x14ac:dyDescent="0.3">
      <c r="A59" s="42"/>
      <c r="B59" s="43"/>
      <c r="C59" s="44"/>
      <c r="D59" s="44"/>
      <c r="E59" s="45"/>
      <c r="F59" s="45"/>
      <c r="G59" s="46"/>
      <c r="H59" s="46"/>
      <c r="I59" s="47"/>
      <c r="J59" s="48"/>
      <c r="K59" s="49"/>
      <c r="L59" s="75" t="s">
        <v>102</v>
      </c>
      <c r="M59" s="75"/>
      <c r="N59" s="75"/>
      <c r="O59" s="65"/>
      <c r="P59" s="69">
        <f>P51+P39+P32+P24+P9</f>
        <v>1202005.2000000002</v>
      </c>
      <c r="Q59" s="70"/>
    </row>
    <row r="60" spans="1:17" x14ac:dyDescent="0.3">
      <c r="A60" s="42"/>
      <c r="B60" s="43"/>
      <c r="C60" s="44"/>
      <c r="D60" s="44"/>
      <c r="E60" s="45"/>
      <c r="F60" s="45"/>
      <c r="G60" s="46"/>
      <c r="H60" s="46"/>
      <c r="I60" s="47"/>
      <c r="J60" s="48"/>
      <c r="K60" s="49"/>
      <c r="L60" s="50"/>
      <c r="M60" s="69" t="s">
        <v>103</v>
      </c>
      <c r="N60" s="69"/>
      <c r="O60" s="53"/>
      <c r="P60" s="71">
        <f>Q51+Q39+Q32+Q24+Q9</f>
        <v>208854</v>
      </c>
      <c r="Q60" s="72"/>
    </row>
    <row r="61" spans="1:17" x14ac:dyDescent="0.3">
      <c r="A61" s="42"/>
      <c r="B61" s="43"/>
      <c r="C61" s="44"/>
      <c r="D61" s="44"/>
      <c r="E61" s="45"/>
      <c r="F61" s="45"/>
      <c r="G61" s="46"/>
      <c r="H61" s="46"/>
      <c r="I61" s="47"/>
      <c r="J61" s="48"/>
      <c r="K61" s="49"/>
      <c r="L61" s="50"/>
      <c r="M61" s="75" t="s">
        <v>104</v>
      </c>
      <c r="N61" s="75"/>
      <c r="O61" s="65"/>
      <c r="P61" s="69">
        <f>P59+P60</f>
        <v>1410859.2000000002</v>
      </c>
      <c r="Q61" s="70"/>
    </row>
    <row r="62" spans="1:17" ht="15" thickBot="1" x14ac:dyDescent="0.35">
      <c r="A62" s="54"/>
      <c r="B62" s="55"/>
      <c r="C62" s="56"/>
      <c r="D62" s="56"/>
      <c r="E62" s="57"/>
      <c r="F62" s="57"/>
      <c r="G62" s="58"/>
      <c r="H62" s="58"/>
      <c r="I62" s="59"/>
      <c r="J62" s="60"/>
      <c r="K62" s="61"/>
      <c r="L62" s="62"/>
      <c r="M62" s="68" t="s">
        <v>105</v>
      </c>
      <c r="N62" s="68"/>
      <c r="O62" s="66"/>
      <c r="P62" s="73">
        <f>P61*12</f>
        <v>16930310.400000002</v>
      </c>
      <c r="Q62" s="74"/>
    </row>
    <row r="70" spans="10:10" x14ac:dyDescent="0.3">
      <c r="J70" s="63"/>
    </row>
  </sheetData>
  <mergeCells count="28">
    <mergeCell ref="A30:Q30"/>
    <mergeCell ref="A1:D5"/>
    <mergeCell ref="E1:Q1"/>
    <mergeCell ref="F2:J2"/>
    <mergeCell ref="M2:Q2"/>
    <mergeCell ref="F3:J5"/>
    <mergeCell ref="K3:K5"/>
    <mergeCell ref="M3:Q3"/>
    <mergeCell ref="M4:Q4"/>
    <mergeCell ref="M5:Q5"/>
    <mergeCell ref="A6:Q6"/>
    <mergeCell ref="A7:Q7"/>
    <mergeCell ref="A21:P21"/>
    <mergeCell ref="A22:Q22"/>
    <mergeCell ref="A29:P29"/>
    <mergeCell ref="A36:P36"/>
    <mergeCell ref="A37:Q37"/>
    <mergeCell ref="A49:Q49"/>
    <mergeCell ref="L59:N59"/>
    <mergeCell ref="M60:N60"/>
    <mergeCell ref="A48:P48"/>
    <mergeCell ref="A55:P55"/>
    <mergeCell ref="M62:N62"/>
    <mergeCell ref="P59:Q59"/>
    <mergeCell ref="P60:Q60"/>
    <mergeCell ref="P62:Q62"/>
    <mergeCell ref="M61:N61"/>
    <mergeCell ref="P61:Q61"/>
  </mergeCells>
  <pageMargins left="0.511811024" right="0.511811024" top="0.78740157499999996" bottom="0.78740157499999996" header="0.31496062000000002" footer="0.31496062000000002"/>
  <pageSetup paperSize="9" scale="4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2025-06-02T16:38:28Z</cp:lastPrinted>
  <dcterms:created xsi:type="dcterms:W3CDTF">2025-05-28T18:22:34Z</dcterms:created>
  <dcterms:modified xsi:type="dcterms:W3CDTF">2025-06-02T20:44:56Z</dcterms:modified>
</cp:coreProperties>
</file>